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32FDFC3-8B12-4801-9576-BF2028C0D8B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Отчет" sheetId="1" r:id="rId1"/>
  </sheets>
  <calcPr calcId="191029"/>
</workbook>
</file>

<file path=xl/calcChain.xml><?xml version="1.0" encoding="utf-8"?>
<calcChain xmlns="http://schemas.openxmlformats.org/spreadsheetml/2006/main">
  <c r="AL25" i="1" l="1"/>
  <c r="AL24" i="1"/>
  <c r="AL23" i="1"/>
  <c r="AL21" i="1"/>
  <c r="AL20" i="1"/>
  <c r="AL19" i="1"/>
  <c r="AL18" i="1"/>
  <c r="AL17" i="1"/>
  <c r="AL15" i="1"/>
  <c r="AL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P12" i="1"/>
  <c r="O12" i="1"/>
  <c r="N12" i="1"/>
  <c r="AD11" i="1"/>
  <c r="AC11" i="1"/>
  <c r="AB11" i="1"/>
  <c r="AA11" i="1"/>
  <c r="Z11" i="1"/>
  <c r="Y11" i="1"/>
  <c r="R11" i="1"/>
  <c r="Q11" i="1"/>
  <c r="N11" i="1"/>
  <c r="Y10" i="1"/>
  <c r="X10" i="1"/>
  <c r="N10" i="1"/>
  <c r="M10" i="1"/>
  <c r="L10" i="1"/>
  <c r="AJ9" i="1"/>
  <c r="AI9" i="1"/>
  <c r="AH9" i="1"/>
  <c r="AG9" i="1"/>
  <c r="X9" i="1"/>
  <c r="W9" i="1"/>
  <c r="U9" i="1"/>
  <c r="T9" i="1"/>
  <c r="S9" i="1"/>
  <c r="M9" i="1"/>
  <c r="L9" i="1"/>
  <c r="K9" i="1"/>
  <c r="H9" i="1"/>
  <c r="G9" i="1"/>
  <c r="F9" i="1"/>
  <c r="E9" i="1"/>
  <c r="AG8" i="1"/>
  <c r="AF8" i="1"/>
  <c r="W8" i="1"/>
  <c r="V8" i="1"/>
  <c r="K8" i="1"/>
  <c r="J8" i="1"/>
  <c r="E8" i="1"/>
  <c r="D8" i="1"/>
  <c r="AL7" i="1"/>
  <c r="AK7" i="1"/>
  <c r="AF7" i="1"/>
  <c r="AE7" i="1"/>
  <c r="V7" i="1"/>
  <c r="J7" i="1"/>
  <c r="I7" i="1"/>
  <c r="D7" i="1"/>
  <c r="C7" i="1"/>
  <c r="B7" i="1"/>
  <c r="A7" i="1"/>
</calcChain>
</file>

<file path=xl/sharedStrings.xml><?xml version="1.0" encoding="utf-8"?>
<sst xmlns="http://schemas.openxmlformats.org/spreadsheetml/2006/main" count="38" uniqueCount="23">
  <si>
    <t>Отчет № 5. 18.09.2025 11:37:04</t>
  </si>
  <si>
    <t>Сведения о поступлении и расходовании средств избирательных фондов кандидатов, избирательных объединений 
(на основании данных филиалов ПАО Сбербанк и другой кредитной организации)</t>
  </si>
  <si>
    <t>Выборы депутатов Ростовской-на-Дону городской Думы восьмого созыва</t>
  </si>
  <si>
    <t>В тыс. руб.</t>
  </si>
  <si>
    <t>1</t>
  </si>
  <si>
    <t>1.</t>
  </si>
  <si>
    <t>Ворошиловский</t>
  </si>
  <si>
    <t>Арентов Василий Васильевич</t>
  </si>
  <si>
    <t/>
  </si>
  <si>
    <t>Избирательный округ (Ворошиловский), всего</t>
  </si>
  <si>
    <t>2.</t>
  </si>
  <si>
    <t>Гридасов Кирилл Александрович</t>
  </si>
  <si>
    <t>Существуют входящие платежи возврата с датой платежа, попадающей в заданный период, и не связанные с первоначальными исходящими платежами. Сумма, указанная в графе «Израсходовано средств, всего», превышает сумму, указанную в графе «Поступило средств, всего».</t>
  </si>
  <si>
    <t>3.</t>
  </si>
  <si>
    <t>Давыдова Наталья Сергеевна</t>
  </si>
  <si>
    <t>4.</t>
  </si>
  <si>
    <t>Климов Игорь Вячеславович</t>
  </si>
  <si>
    <t>5.</t>
  </si>
  <si>
    <t>Коломацкая Елена Александровна</t>
  </si>
  <si>
    <t>Кандидаты, всего</t>
  </si>
  <si>
    <t>Итого</t>
  </si>
  <si>
    <t>Территориальная избирательная комиссия Ворошиловского района города Ростова-на-Дону</t>
  </si>
  <si>
    <t>По состоянию на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</si>
</sst>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0" fillId="0" borderId="0" xfId="0" quotePrefix="1"/>
    <xf numFmtId="0" fontId="4" fillId="3" borderId="2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5"/>
  <sheetViews>
    <sheetView tabSelected="1" zoomScale="40" zoomScaleNormal="40" workbookViewId="0">
      <selection activeCell="AL5" sqref="AL5"/>
    </sheetView>
  </sheetViews>
  <sheetFormatPr defaultRowHeight="14.4" x14ac:dyDescent="0.3"/>
  <cols>
    <col min="1" max="1" width="8" customWidth="1"/>
    <col min="2" max="3" width="10.88671875" customWidth="1"/>
    <col min="4" max="37" width="15.109375" customWidth="1"/>
    <col min="38" max="38" width="14.21875" customWidth="1"/>
    <col min="39" max="39" width="8.88671875" customWidth="1"/>
  </cols>
  <sheetData>
    <row r="1" spans="1:39" ht="14.4" customHeight="1" x14ac:dyDescent="0.3">
      <c r="AL1" s="1" t="s">
        <v>0</v>
      </c>
    </row>
    <row r="2" spans="1:39" ht="126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9" ht="15.6" x14ac:dyDescent="0.3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9" ht="15.6" x14ac:dyDescent="0.3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9" x14ac:dyDescent="0.3">
      <c r="AL5" s="2" t="s">
        <v>22</v>
      </c>
    </row>
    <row r="6" spans="1:39" x14ac:dyDescent="0.3">
      <c r="AL6" s="2" t="s">
        <v>3</v>
      </c>
    </row>
    <row r="7" spans="1:39" x14ac:dyDescent="0.3">
      <c r="A7" s="16" t="str">
        <f t="shared" ref="A7" si="0">"№
п/п"</f>
        <v>№
п/п</v>
      </c>
      <c r="B7" s="16" t="str">
        <f t="shared" ref="B7" si="1">"Наименование избирательной комиссии, наименование избирательного округа"</f>
        <v>Наименование избирательной комиссии, наименование избирательного округа</v>
      </c>
      <c r="C7" s="16" t="str">
        <f t="shared" ref="C7" si="2">"Фамилия, имя, отчество кандидата"</f>
        <v>Фамилия, имя, отчество кандидата</v>
      </c>
      <c r="D7" s="19" t="str">
        <f t="shared" ref="D7" si="3">"Поступило средств на специальный избирательный счет"</f>
        <v>Поступило средств на специальный избирательный счет</v>
      </c>
      <c r="E7" s="20"/>
      <c r="F7" s="20"/>
      <c r="G7" s="20"/>
      <c r="H7" s="21"/>
      <c r="I7" s="13" t="str">
        <f t="shared" ref="I7" si="4">"Возвращено средств в избирательный фонд, всего"</f>
        <v>Возвращено средств в избирательный фонд, всего</v>
      </c>
      <c r="J7" s="19" t="str">
        <f t="shared" ref="J7" si="5">"Израсходовано средств из избирательного фонда"</f>
        <v>Израсходовано средств из избирательного фонда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  <c r="V7" s="19" t="str">
        <f t="shared" ref="V7" si="6">"Возвращено жертвователям, перечислено в бюджет средств избирательного фонда"</f>
        <v>Возвращено жертвователям, перечислено в бюджет средств избирательного фонда</v>
      </c>
      <c r="W7" s="20"/>
      <c r="X7" s="20"/>
      <c r="Y7" s="20"/>
      <c r="Z7" s="20"/>
      <c r="AA7" s="20"/>
      <c r="AB7" s="20"/>
      <c r="AC7" s="20"/>
      <c r="AD7" s="21"/>
      <c r="AE7" s="13" t="str">
        <f t="shared" ref="AE7" si="7">"Средства фонда"</f>
        <v>Средства фонда</v>
      </c>
      <c r="AF7" s="19" t="str">
        <f t="shared" ref="AF7" si="8">"Распределение остатка неизрасходованных средств избирательных фондов"</f>
        <v>Распределение остатка неизрасходованных средств избирательных фондов</v>
      </c>
      <c r="AG7" s="20"/>
      <c r="AH7" s="20"/>
      <c r="AI7" s="20"/>
      <c r="AJ7" s="21"/>
      <c r="AK7" s="13" t="str">
        <f t="shared" ref="AK7" si="9">"Остаток средств"</f>
        <v>Остаток средств</v>
      </c>
      <c r="AL7" s="13" t="str">
        <f t="shared" ref="AL7" si="10">"Примечание"</f>
        <v>Примечание</v>
      </c>
    </row>
    <row r="8" spans="1:39" ht="24" customHeight="1" x14ac:dyDescent="0.3">
      <c r="A8" s="17"/>
      <c r="B8" s="17"/>
      <c r="C8" s="17"/>
      <c r="D8" s="13" t="str">
        <f t="shared" ref="D8" si="11">"Всего"</f>
        <v>Всего</v>
      </c>
      <c r="E8" s="19" t="str">
        <f t="shared" ref="E8" si="12">"в том числе:"</f>
        <v>в том числе:</v>
      </c>
      <c r="F8" s="20"/>
      <c r="G8" s="20"/>
      <c r="H8" s="21"/>
      <c r="I8" s="15"/>
      <c r="J8" s="16" t="str">
        <f t="shared" ref="J8" si="13">"Всего"</f>
        <v>Всего</v>
      </c>
      <c r="K8" s="19" t="str">
        <f t="shared" ref="K8" si="14">"в том числе:"</f>
        <v>в том числе:</v>
      </c>
      <c r="L8" s="20"/>
      <c r="M8" s="20"/>
      <c r="N8" s="20"/>
      <c r="O8" s="20"/>
      <c r="P8" s="20"/>
      <c r="Q8" s="20"/>
      <c r="R8" s="20"/>
      <c r="S8" s="20"/>
      <c r="T8" s="20"/>
      <c r="U8" s="21"/>
      <c r="V8" s="16" t="str">
        <f t="shared" ref="V8" si="15">"Всего"</f>
        <v>Всего</v>
      </c>
      <c r="W8" s="19" t="str">
        <f t="shared" ref="W8" si="16">"в том числе:"</f>
        <v>в том числе:</v>
      </c>
      <c r="X8" s="20"/>
      <c r="Y8" s="20"/>
      <c r="Z8" s="20"/>
      <c r="AA8" s="20"/>
      <c r="AB8" s="20"/>
      <c r="AC8" s="20"/>
      <c r="AD8" s="21"/>
      <c r="AE8" s="15"/>
      <c r="AF8" s="16" t="str">
        <f t="shared" ref="AF8" si="17">"Всего"</f>
        <v>Всего</v>
      </c>
      <c r="AG8" s="19" t="str">
        <f t="shared" ref="AG8" si="18">"в том числе:"</f>
        <v>в том числе:</v>
      </c>
      <c r="AH8" s="20"/>
      <c r="AI8" s="20"/>
      <c r="AJ8" s="21"/>
      <c r="AK8" s="15"/>
      <c r="AL8" s="15"/>
      <c r="AM8" s="3"/>
    </row>
    <row r="9" spans="1:39" x14ac:dyDescent="0.3">
      <c r="A9" s="17"/>
      <c r="B9" s="17"/>
      <c r="C9" s="17"/>
      <c r="D9" s="15"/>
      <c r="E9" s="13" t="str">
        <f t="shared" ref="E9" si="19">"собственные средства"</f>
        <v>собственные средства</v>
      </c>
      <c r="F9" s="13" t="str">
        <f t="shared" ref="F9" si="20">"средства избирательного объединения, выдвинувшего кандидата"</f>
        <v>средства избирательного объединения, выдвинувшего кандидата</v>
      </c>
      <c r="G9" s="13" t="str">
        <f t="shared" ref="G9" si="21">"пожертвования от граждан"</f>
        <v>пожертвования от граждан</v>
      </c>
      <c r="H9" s="13" t="str">
        <f t="shared" ref="H9" si="22">"пожертвования от юридических лиц"</f>
        <v>пожертвования от юридических лиц</v>
      </c>
      <c r="I9" s="15"/>
      <c r="J9" s="17"/>
      <c r="K9" s="13" t="str">
        <f t="shared" ref="K9" si="23">"Организация сбора подписей"</f>
        <v>Организация сбора подписей</v>
      </c>
      <c r="L9" s="4" t="str">
        <f>"из них:"</f>
        <v>из них:</v>
      </c>
      <c r="M9" s="19" t="str">
        <f t="shared" ref="M9" si="24">"Предвыборная агитация"</f>
        <v>Предвыборная агитация</v>
      </c>
      <c r="N9" s="20"/>
      <c r="O9" s="20"/>
      <c r="P9" s="20"/>
      <c r="Q9" s="20"/>
      <c r="R9" s="21"/>
      <c r="S9" s="13" t="str">
        <f t="shared" ref="S9" si="25">"оплата работ (услуг) информационного и консультационного характера"</f>
        <v>оплата работ (услуг) информационного и консультационного характера</v>
      </c>
      <c r="T9" s="13" t="str">
        <f t="shared" ref="T9" si="26">"оплата других работ (услуг), выполненных (оказанных) юр.лицами и гражданами РФ"</f>
        <v>оплата других работ (услуг), выполненных (оказанных) юр.лицами и гражданами РФ</v>
      </c>
      <c r="U9" s="13" t="str">
        <f t="shared" ref="U9" si="27">"иные расходы, связанные с проведением избирательной кампании"</f>
        <v>иные расходы, связанные с проведением избирательной кампании</v>
      </c>
      <c r="V9" s="17"/>
      <c r="W9" s="13" t="str">
        <f t="shared" ref="W9" si="28">"Средств, поступивших в установленном порядке, всего"</f>
        <v>Средств, поступивших в установленном порядке, всего</v>
      </c>
      <c r="X9" s="19" t="str">
        <f t="shared" ref="X9" si="29">"Средств, поступивших с нарушением установленного порядка"</f>
        <v>Средств, поступивших с нарушением установленного порядка</v>
      </c>
      <c r="Y9" s="20"/>
      <c r="Z9" s="20"/>
      <c r="AA9" s="20"/>
      <c r="AB9" s="20"/>
      <c r="AC9" s="20"/>
      <c r="AD9" s="21"/>
      <c r="AE9" s="15"/>
      <c r="AF9" s="17"/>
      <c r="AG9" s="13" t="str">
        <f t="shared" ref="AG9" si="30">"кандидату, избирательному объединению"</f>
        <v>кандидату, избирательному объединению</v>
      </c>
      <c r="AH9" s="13" t="str">
        <f t="shared" ref="AH9" si="31">"избирательному объединению, выдвинувшему кандидата"</f>
        <v>избирательному объединению, выдвинувшему кандидата</v>
      </c>
      <c r="AI9" s="13" t="str">
        <f t="shared" ref="AI9" si="32">"гражданам"</f>
        <v>гражданам</v>
      </c>
      <c r="AJ9" s="13" t="str">
        <f t="shared" ref="AJ9" si="33">"юридическим лицам"</f>
        <v>юридическим лицам</v>
      </c>
      <c r="AK9" s="15"/>
      <c r="AL9" s="15"/>
    </row>
    <row r="10" spans="1:39" ht="24" customHeight="1" x14ac:dyDescent="0.3">
      <c r="A10" s="17"/>
      <c r="B10" s="17"/>
      <c r="C10" s="17"/>
      <c r="D10" s="15"/>
      <c r="E10" s="15"/>
      <c r="F10" s="15"/>
      <c r="G10" s="15"/>
      <c r="H10" s="15"/>
      <c r="I10" s="15"/>
      <c r="J10" s="17"/>
      <c r="K10" s="15"/>
      <c r="L10" s="13" t="str">
        <f t="shared" ref="L10" si="34">"оплата труда лиц, привлеченных для сбора подписей"</f>
        <v>оплата труда лиц, привлеченных для сбора подписей</v>
      </c>
      <c r="M10" s="16" t="str">
        <f t="shared" ref="M10" si="35">"Всего (Предвыборная агитация)"</f>
        <v>Всего (Предвыборная агитация)</v>
      </c>
      <c r="N10" s="19" t="str">
        <f t="shared" ref="N10" si="36">"из них:"</f>
        <v>из них:</v>
      </c>
      <c r="O10" s="20"/>
      <c r="P10" s="20"/>
      <c r="Q10" s="20"/>
      <c r="R10" s="21"/>
      <c r="S10" s="15"/>
      <c r="T10" s="15"/>
      <c r="U10" s="15"/>
      <c r="V10" s="17"/>
      <c r="W10" s="15"/>
      <c r="X10" s="16" t="str">
        <f t="shared" ref="X10" si="37">"Всего (Средств, поступивших с нарушением установленного порядка)"</f>
        <v>Всего (Средств, поступивших с нарушением установленного порядка)</v>
      </c>
      <c r="Y10" s="19" t="str">
        <f t="shared" ref="Y10" si="38">"из них:"</f>
        <v>из них:</v>
      </c>
      <c r="Z10" s="20"/>
      <c r="AA10" s="20"/>
      <c r="AB10" s="20"/>
      <c r="AC10" s="20"/>
      <c r="AD10" s="21"/>
      <c r="AE10" s="15"/>
      <c r="AF10" s="17"/>
      <c r="AG10" s="15"/>
      <c r="AH10" s="15"/>
      <c r="AI10" s="15"/>
      <c r="AJ10" s="15"/>
      <c r="AK10" s="15"/>
      <c r="AL10" s="15"/>
      <c r="AM10" s="3"/>
    </row>
    <row r="11" spans="1:39" x14ac:dyDescent="0.3">
      <c r="A11" s="17"/>
      <c r="B11" s="17"/>
      <c r="C11" s="17"/>
      <c r="D11" s="15"/>
      <c r="E11" s="15"/>
      <c r="F11" s="15"/>
      <c r="G11" s="15"/>
      <c r="H11" s="15"/>
      <c r="I11" s="15"/>
      <c r="J11" s="17"/>
      <c r="K11" s="15"/>
      <c r="L11" s="15"/>
      <c r="M11" s="17"/>
      <c r="N11" s="19" t="str">
        <f t="shared" ref="N11" si="39">"через СМИ"</f>
        <v>через СМИ</v>
      </c>
      <c r="O11" s="20"/>
      <c r="P11" s="21"/>
      <c r="Q11" s="13" t="str">
        <f t="shared" ref="Q11" si="40">"выпуск и распространение печатных материалов"</f>
        <v>выпуск и распространение печатных материалов</v>
      </c>
      <c r="R11" s="13" t="str">
        <f t="shared" ref="R11" si="41">"проведение публичных предвыборных мероприятий"</f>
        <v>проведение публичных предвыборных мероприятий</v>
      </c>
      <c r="S11" s="15"/>
      <c r="T11" s="15"/>
      <c r="U11" s="15"/>
      <c r="V11" s="17"/>
      <c r="W11" s="15"/>
      <c r="X11" s="17"/>
      <c r="Y11" s="13" t="str">
        <f t="shared" ref="Y11" si="42">"от граждан, которым запрещено осуществлять пожертвования"</f>
        <v>от граждан, которым запрещено осуществлять пожертвования</v>
      </c>
      <c r="Z11" s="13" t="str">
        <f t="shared" ref="Z11" si="43">"от юридических лиц, которым запрещено осуществлять пожертвования"</f>
        <v>от юридических лиц, которым запрещено осуществлять пожертвования</v>
      </c>
      <c r="AA11" s="13" t="str">
        <f t="shared" ref="AA11" si="44">"средств, превышающих предельный размер пожертвований"</f>
        <v>средств, превышающих предельный размер пожертвований</v>
      </c>
      <c r="AB11" s="13" t="str">
        <f t="shared" ref="AB11" si="45">"средств пожертвований с недостоверными сведениями о жертвователе"</f>
        <v>средств пожертвований с недостоверными сведениями о жертвователе</v>
      </c>
      <c r="AC11" s="13" t="str">
        <f t="shared" ref="AC11" si="46">"других средств"</f>
        <v>других средств</v>
      </c>
      <c r="AD11" s="13" t="str">
        <f t="shared" ref="AD11" si="47">"перечислено в доход бюджета (средств анонимных жертвователей)"</f>
        <v>перечислено в доход бюджета (средств анонимных жертвователей)</v>
      </c>
      <c r="AE11" s="15"/>
      <c r="AF11" s="17"/>
      <c r="AG11" s="15"/>
      <c r="AH11" s="15"/>
      <c r="AI11" s="15"/>
      <c r="AJ11" s="15"/>
      <c r="AK11" s="15"/>
      <c r="AL11" s="15"/>
    </row>
    <row r="12" spans="1:39" ht="94.8" x14ac:dyDescent="0.3">
      <c r="A12" s="18"/>
      <c r="B12" s="18"/>
      <c r="C12" s="18"/>
      <c r="D12" s="14"/>
      <c r="E12" s="14"/>
      <c r="F12" s="14"/>
      <c r="G12" s="14"/>
      <c r="H12" s="14"/>
      <c r="I12" s="14"/>
      <c r="J12" s="18"/>
      <c r="K12" s="14"/>
      <c r="L12" s="14"/>
      <c r="M12" s="18"/>
      <c r="N12" s="5" t="str">
        <f>"организации телерадиовещания"</f>
        <v>организации телерадиовещания</v>
      </c>
      <c r="O12" s="5" t="str">
        <f>"редакции периодических печатных изданий"</f>
        <v>редакции периодических печатных изданий</v>
      </c>
      <c r="P12" s="5" t="str">
        <f>"сетевые издания"</f>
        <v>сетевые издания</v>
      </c>
      <c r="Q12" s="14"/>
      <c r="R12" s="14"/>
      <c r="S12" s="14"/>
      <c r="T12" s="14"/>
      <c r="U12" s="14"/>
      <c r="V12" s="18"/>
      <c r="W12" s="14"/>
      <c r="X12" s="18"/>
      <c r="Y12" s="14"/>
      <c r="Z12" s="14"/>
      <c r="AA12" s="14"/>
      <c r="AB12" s="14"/>
      <c r="AC12" s="14"/>
      <c r="AD12" s="14"/>
      <c r="AE12" s="14"/>
      <c r="AF12" s="18"/>
      <c r="AG12" s="14"/>
      <c r="AH12" s="14"/>
      <c r="AI12" s="14"/>
      <c r="AJ12" s="14"/>
      <c r="AK12" s="14"/>
      <c r="AL12" s="14"/>
      <c r="AM12" s="3"/>
    </row>
    <row r="13" spans="1:39" x14ac:dyDescent="0.3">
      <c r="A13" s="7" t="s">
        <v>4</v>
      </c>
      <c r="B13" s="4" t="str">
        <f>"2"</f>
        <v>2</v>
      </c>
      <c r="C13" s="4" t="str">
        <f>"3"</f>
        <v>3</v>
      </c>
      <c r="D13" s="4" t="str">
        <f>"4"</f>
        <v>4</v>
      </c>
      <c r="E13" s="4" t="str">
        <f>"5"</f>
        <v>5</v>
      </c>
      <c r="F13" s="4" t="str">
        <f>"6"</f>
        <v>6</v>
      </c>
      <c r="G13" s="4" t="str">
        <f>"7"</f>
        <v>7</v>
      </c>
      <c r="H13" s="4" t="str">
        <f>"8"</f>
        <v>8</v>
      </c>
      <c r="I13" s="4" t="str">
        <f>"9"</f>
        <v>9</v>
      </c>
      <c r="J13" s="4" t="str">
        <f>"10"</f>
        <v>10</v>
      </c>
      <c r="K13" s="4" t="str">
        <f>"11"</f>
        <v>11</v>
      </c>
      <c r="L13" s="4" t="str">
        <f>"12"</f>
        <v>12</v>
      </c>
      <c r="M13" s="4" t="str">
        <f>"13"</f>
        <v>13</v>
      </c>
      <c r="N13" s="4" t="str">
        <f>"14"</f>
        <v>14</v>
      </c>
      <c r="O13" s="4" t="str">
        <f>"15"</f>
        <v>15</v>
      </c>
      <c r="P13" s="4" t="str">
        <f>"16"</f>
        <v>16</v>
      </c>
      <c r="Q13" s="4" t="str">
        <f>"17"</f>
        <v>17</v>
      </c>
      <c r="R13" s="4" t="str">
        <f>"18"</f>
        <v>18</v>
      </c>
      <c r="S13" s="4" t="str">
        <f>"19"</f>
        <v>19</v>
      </c>
      <c r="T13" s="4" t="str">
        <f>"20"</f>
        <v>20</v>
      </c>
      <c r="U13" s="4" t="str">
        <f>"21"</f>
        <v>21</v>
      </c>
      <c r="V13" s="4" t="str">
        <f>"22"</f>
        <v>22</v>
      </c>
      <c r="W13" s="4" t="str">
        <f>"23"</f>
        <v>23</v>
      </c>
      <c r="X13" s="4" t="str">
        <f>"24"</f>
        <v>24</v>
      </c>
      <c r="Y13" s="4" t="str">
        <f>"25"</f>
        <v>25</v>
      </c>
      <c r="Z13" s="4" t="str">
        <f>"26"</f>
        <v>26</v>
      </c>
      <c r="AA13" s="4" t="str">
        <f>"27"</f>
        <v>27</v>
      </c>
      <c r="AB13" s="4" t="str">
        <f>"28"</f>
        <v>28</v>
      </c>
      <c r="AC13" s="4" t="str">
        <f>"29"</f>
        <v>29</v>
      </c>
      <c r="AD13" s="4" t="str">
        <f>"30"</f>
        <v>30</v>
      </c>
      <c r="AE13" s="4" t="str">
        <f>"31"</f>
        <v>31</v>
      </c>
      <c r="AF13" s="4" t="str">
        <f>"32"</f>
        <v>32</v>
      </c>
      <c r="AG13" s="4" t="str">
        <f>"33"</f>
        <v>33</v>
      </c>
      <c r="AH13" s="4" t="str">
        <f>"34"</f>
        <v>34</v>
      </c>
      <c r="AI13" s="4" t="str">
        <f>"35"</f>
        <v>35</v>
      </c>
      <c r="AJ13" s="4" t="str">
        <f>"36"</f>
        <v>36</v>
      </c>
      <c r="AK13" s="4" t="str">
        <f>"37"</f>
        <v>37</v>
      </c>
      <c r="AL13" s="4" t="str">
        <f>"38"</f>
        <v>38</v>
      </c>
      <c r="AM13" s="3"/>
    </row>
    <row r="14" spans="1:39" ht="57.6" customHeight="1" x14ac:dyDescent="0.3">
      <c r="A14" s="8" t="s">
        <v>5</v>
      </c>
      <c r="B14" s="9" t="s">
        <v>6</v>
      </c>
      <c r="C14" s="9" t="s">
        <v>7</v>
      </c>
      <c r="D14" s="10">
        <v>3135</v>
      </c>
      <c r="E14" s="10">
        <v>0</v>
      </c>
      <c r="F14" s="10">
        <v>35</v>
      </c>
      <c r="G14" s="10">
        <v>0</v>
      </c>
      <c r="H14" s="10">
        <v>3100</v>
      </c>
      <c r="I14" s="10">
        <v>0</v>
      </c>
      <c r="J14" s="10">
        <v>3135</v>
      </c>
      <c r="K14" s="10">
        <v>0</v>
      </c>
      <c r="L14" s="10">
        <v>0</v>
      </c>
      <c r="M14" s="10">
        <v>806.2</v>
      </c>
      <c r="N14" s="10">
        <v>0</v>
      </c>
      <c r="O14" s="10">
        <v>0</v>
      </c>
      <c r="P14" s="10">
        <v>0</v>
      </c>
      <c r="Q14" s="10">
        <v>806.2</v>
      </c>
      <c r="R14" s="10">
        <v>0</v>
      </c>
      <c r="S14" s="10">
        <v>450</v>
      </c>
      <c r="T14" s="10">
        <v>852.6</v>
      </c>
      <c r="U14" s="10">
        <v>1026.3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3135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9" t="str">
        <f>""</f>
        <v/>
      </c>
      <c r="AM14" s="6"/>
    </row>
    <row r="15" spans="1:39" ht="72" customHeight="1" x14ac:dyDescent="0.3">
      <c r="A15" s="7" t="s">
        <v>8</v>
      </c>
      <c r="B15" s="11"/>
      <c r="C15" s="11" t="s">
        <v>9</v>
      </c>
      <c r="D15" s="12">
        <v>3135</v>
      </c>
      <c r="E15" s="12">
        <v>0</v>
      </c>
      <c r="F15" s="12">
        <v>35</v>
      </c>
      <c r="G15" s="12">
        <v>0</v>
      </c>
      <c r="H15" s="12">
        <v>3100</v>
      </c>
      <c r="I15" s="12">
        <v>0</v>
      </c>
      <c r="J15" s="12">
        <v>3135</v>
      </c>
      <c r="K15" s="12">
        <v>0</v>
      </c>
      <c r="L15" s="12">
        <v>0</v>
      </c>
      <c r="M15" s="12">
        <v>806.2</v>
      </c>
      <c r="N15" s="12">
        <v>0</v>
      </c>
      <c r="O15" s="12">
        <v>0</v>
      </c>
      <c r="P15" s="12">
        <v>0</v>
      </c>
      <c r="Q15" s="12">
        <v>806.2</v>
      </c>
      <c r="R15" s="12">
        <v>0</v>
      </c>
      <c r="S15" s="12">
        <v>450</v>
      </c>
      <c r="T15" s="12">
        <v>852.6</v>
      </c>
      <c r="U15" s="12">
        <v>1026.3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3135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1" t="str">
        <f>""</f>
        <v/>
      </c>
    </row>
    <row r="16" spans="1:39" ht="388.8" customHeight="1" x14ac:dyDescent="0.3">
      <c r="A16" s="8" t="s">
        <v>10</v>
      </c>
      <c r="B16" s="9" t="s">
        <v>6</v>
      </c>
      <c r="C16" s="9" t="s">
        <v>11</v>
      </c>
      <c r="D16" s="10">
        <v>2985</v>
      </c>
      <c r="E16" s="10">
        <v>0</v>
      </c>
      <c r="F16" s="10">
        <v>85</v>
      </c>
      <c r="G16" s="10">
        <v>0</v>
      </c>
      <c r="H16" s="10">
        <v>2900</v>
      </c>
      <c r="I16" s="10">
        <v>0.1</v>
      </c>
      <c r="J16" s="10">
        <v>2985.1</v>
      </c>
      <c r="K16" s="10">
        <v>0</v>
      </c>
      <c r="L16" s="10">
        <v>0</v>
      </c>
      <c r="M16" s="10">
        <v>809.3</v>
      </c>
      <c r="N16" s="10">
        <v>0</v>
      </c>
      <c r="O16" s="10">
        <v>0</v>
      </c>
      <c r="P16" s="10">
        <v>0</v>
      </c>
      <c r="Q16" s="10">
        <v>809.3</v>
      </c>
      <c r="R16" s="10">
        <v>0</v>
      </c>
      <c r="S16" s="10">
        <v>400</v>
      </c>
      <c r="T16" s="10">
        <v>1011.1</v>
      </c>
      <c r="U16" s="10">
        <v>764.8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2985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9" t="s">
        <v>12</v>
      </c>
    </row>
    <row r="17" spans="1:38" ht="72" customHeight="1" x14ac:dyDescent="0.3">
      <c r="A17" s="7" t="s">
        <v>8</v>
      </c>
      <c r="B17" s="11"/>
      <c r="C17" s="11" t="s">
        <v>9</v>
      </c>
      <c r="D17" s="12">
        <v>2985</v>
      </c>
      <c r="E17" s="12">
        <v>0</v>
      </c>
      <c r="F17" s="12">
        <v>85</v>
      </c>
      <c r="G17" s="12">
        <v>0</v>
      </c>
      <c r="H17" s="12">
        <v>2900</v>
      </c>
      <c r="I17" s="12">
        <v>0.1</v>
      </c>
      <c r="J17" s="12">
        <v>2985.1</v>
      </c>
      <c r="K17" s="12">
        <v>0</v>
      </c>
      <c r="L17" s="12">
        <v>0</v>
      </c>
      <c r="M17" s="12">
        <v>809.3</v>
      </c>
      <c r="N17" s="12">
        <v>0</v>
      </c>
      <c r="O17" s="12">
        <v>0</v>
      </c>
      <c r="P17" s="12">
        <v>0</v>
      </c>
      <c r="Q17" s="12">
        <v>809.3</v>
      </c>
      <c r="R17" s="12">
        <v>0</v>
      </c>
      <c r="S17" s="12">
        <v>400</v>
      </c>
      <c r="T17" s="12">
        <v>1011.1</v>
      </c>
      <c r="U17" s="12">
        <v>764.8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2985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1" t="str">
        <f>""</f>
        <v/>
      </c>
    </row>
    <row r="18" spans="1:38" ht="43.2" customHeight="1" x14ac:dyDescent="0.3">
      <c r="A18" s="8" t="s">
        <v>13</v>
      </c>
      <c r="B18" s="9" t="s">
        <v>6</v>
      </c>
      <c r="C18" s="9" t="s">
        <v>14</v>
      </c>
      <c r="D18" s="10">
        <v>6243.4</v>
      </c>
      <c r="E18" s="10">
        <v>0</v>
      </c>
      <c r="F18" s="10">
        <v>1993.4</v>
      </c>
      <c r="G18" s="10">
        <v>0</v>
      </c>
      <c r="H18" s="10">
        <v>4250</v>
      </c>
      <c r="I18" s="10">
        <v>0.1</v>
      </c>
      <c r="J18" s="10">
        <v>6243.4</v>
      </c>
      <c r="K18" s="10">
        <v>0</v>
      </c>
      <c r="L18" s="10">
        <v>0</v>
      </c>
      <c r="M18" s="10">
        <v>622.9</v>
      </c>
      <c r="N18" s="10">
        <v>0</v>
      </c>
      <c r="O18" s="10">
        <v>0</v>
      </c>
      <c r="P18" s="10">
        <v>0</v>
      </c>
      <c r="Q18" s="10">
        <v>622.9</v>
      </c>
      <c r="R18" s="10">
        <v>0</v>
      </c>
      <c r="S18" s="10">
        <v>0</v>
      </c>
      <c r="T18" s="10">
        <v>4354.5</v>
      </c>
      <c r="U18" s="10">
        <v>1266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6243.4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9" t="str">
        <f>""</f>
        <v/>
      </c>
    </row>
    <row r="19" spans="1:38" ht="72" customHeight="1" x14ac:dyDescent="0.3">
      <c r="A19" s="7" t="s">
        <v>8</v>
      </c>
      <c r="B19" s="11"/>
      <c r="C19" s="11" t="s">
        <v>9</v>
      </c>
      <c r="D19" s="12">
        <v>6243.4</v>
      </c>
      <c r="E19" s="12">
        <v>0</v>
      </c>
      <c r="F19" s="12">
        <v>1993.4</v>
      </c>
      <c r="G19" s="12">
        <v>0</v>
      </c>
      <c r="H19" s="12">
        <v>4250</v>
      </c>
      <c r="I19" s="12">
        <v>0.1</v>
      </c>
      <c r="J19" s="12">
        <v>6243.4</v>
      </c>
      <c r="K19" s="12">
        <v>0</v>
      </c>
      <c r="L19" s="12">
        <v>0</v>
      </c>
      <c r="M19" s="12">
        <v>622.9</v>
      </c>
      <c r="N19" s="12">
        <v>0</v>
      </c>
      <c r="O19" s="12">
        <v>0</v>
      </c>
      <c r="P19" s="12">
        <v>0</v>
      </c>
      <c r="Q19" s="12">
        <v>622.9</v>
      </c>
      <c r="R19" s="12">
        <v>0</v>
      </c>
      <c r="S19" s="12">
        <v>0</v>
      </c>
      <c r="T19" s="12">
        <v>4354.5</v>
      </c>
      <c r="U19" s="12">
        <v>1266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6243.4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1" t="str">
        <f>""</f>
        <v/>
      </c>
    </row>
    <row r="20" spans="1:38" ht="57.6" customHeight="1" x14ac:dyDescent="0.3">
      <c r="A20" s="8" t="s">
        <v>15</v>
      </c>
      <c r="B20" s="9" t="s">
        <v>6</v>
      </c>
      <c r="C20" s="9" t="s">
        <v>16</v>
      </c>
      <c r="D20" s="10">
        <v>1295</v>
      </c>
      <c r="E20" s="10">
        <v>10</v>
      </c>
      <c r="F20" s="10">
        <v>85</v>
      </c>
      <c r="G20" s="10">
        <v>0</v>
      </c>
      <c r="H20" s="10">
        <v>1200</v>
      </c>
      <c r="I20" s="10">
        <v>0</v>
      </c>
      <c r="J20" s="10">
        <v>1295</v>
      </c>
      <c r="K20" s="10">
        <v>0</v>
      </c>
      <c r="L20" s="10">
        <v>0</v>
      </c>
      <c r="M20" s="10">
        <v>448.5</v>
      </c>
      <c r="N20" s="10">
        <v>0</v>
      </c>
      <c r="O20" s="10">
        <v>0</v>
      </c>
      <c r="P20" s="10">
        <v>0</v>
      </c>
      <c r="Q20" s="10">
        <v>448.5</v>
      </c>
      <c r="R20" s="10">
        <v>0</v>
      </c>
      <c r="S20" s="10">
        <v>0</v>
      </c>
      <c r="T20" s="10">
        <v>782.6</v>
      </c>
      <c r="U20" s="10">
        <v>63.9</v>
      </c>
      <c r="V20" s="10">
        <v>600</v>
      </c>
      <c r="W20" s="10">
        <v>0</v>
      </c>
      <c r="X20" s="10">
        <v>600</v>
      </c>
      <c r="Y20" s="10">
        <v>0</v>
      </c>
      <c r="Z20" s="10">
        <v>0</v>
      </c>
      <c r="AA20" s="10">
        <v>0</v>
      </c>
      <c r="AB20" s="10">
        <v>600</v>
      </c>
      <c r="AC20" s="10">
        <v>0</v>
      </c>
      <c r="AD20" s="10">
        <v>0</v>
      </c>
      <c r="AE20" s="10">
        <v>1295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9" t="str">
        <f>""</f>
        <v/>
      </c>
    </row>
    <row r="21" spans="1:38" ht="72" customHeight="1" x14ac:dyDescent="0.3">
      <c r="A21" s="7" t="s">
        <v>8</v>
      </c>
      <c r="B21" s="11"/>
      <c r="C21" s="11" t="s">
        <v>9</v>
      </c>
      <c r="D21" s="12">
        <v>1295</v>
      </c>
      <c r="E21" s="12">
        <v>10</v>
      </c>
      <c r="F21" s="12">
        <v>85</v>
      </c>
      <c r="G21" s="12">
        <v>0</v>
      </c>
      <c r="H21" s="12">
        <v>1200</v>
      </c>
      <c r="I21" s="12">
        <v>0</v>
      </c>
      <c r="J21" s="12">
        <v>1295</v>
      </c>
      <c r="K21" s="12">
        <v>0</v>
      </c>
      <c r="L21" s="12">
        <v>0</v>
      </c>
      <c r="M21" s="12">
        <v>448.5</v>
      </c>
      <c r="N21" s="12">
        <v>0</v>
      </c>
      <c r="O21" s="12">
        <v>0</v>
      </c>
      <c r="P21" s="12">
        <v>0</v>
      </c>
      <c r="Q21" s="12">
        <v>448.5</v>
      </c>
      <c r="R21" s="12">
        <v>0</v>
      </c>
      <c r="S21" s="12">
        <v>0</v>
      </c>
      <c r="T21" s="12">
        <v>782.6</v>
      </c>
      <c r="U21" s="12">
        <v>63.9</v>
      </c>
      <c r="V21" s="12">
        <v>600</v>
      </c>
      <c r="W21" s="12">
        <v>0</v>
      </c>
      <c r="X21" s="12">
        <v>600</v>
      </c>
      <c r="Y21" s="12">
        <v>0</v>
      </c>
      <c r="Z21" s="12">
        <v>0</v>
      </c>
      <c r="AA21" s="12">
        <v>0</v>
      </c>
      <c r="AB21" s="12">
        <v>600</v>
      </c>
      <c r="AC21" s="12">
        <v>0</v>
      </c>
      <c r="AD21" s="12">
        <v>0</v>
      </c>
      <c r="AE21" s="12">
        <v>1295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1" t="str">
        <f>""</f>
        <v/>
      </c>
    </row>
    <row r="22" spans="1:38" ht="388.8" customHeight="1" x14ac:dyDescent="0.3">
      <c r="A22" s="8" t="s">
        <v>17</v>
      </c>
      <c r="B22" s="9" t="s">
        <v>6</v>
      </c>
      <c r="C22" s="9" t="s">
        <v>18</v>
      </c>
      <c r="D22" s="10">
        <v>5335</v>
      </c>
      <c r="E22" s="10">
        <v>0</v>
      </c>
      <c r="F22" s="10">
        <v>35</v>
      </c>
      <c r="G22" s="10">
        <v>0</v>
      </c>
      <c r="H22" s="10">
        <v>5300</v>
      </c>
      <c r="I22" s="10">
        <v>0.1</v>
      </c>
      <c r="J22" s="10">
        <v>5335.1</v>
      </c>
      <c r="K22" s="10">
        <v>0</v>
      </c>
      <c r="L22" s="10">
        <v>0</v>
      </c>
      <c r="M22" s="10">
        <v>677.1</v>
      </c>
      <c r="N22" s="10">
        <v>0</v>
      </c>
      <c r="O22" s="10">
        <v>0</v>
      </c>
      <c r="P22" s="10">
        <v>0</v>
      </c>
      <c r="Q22" s="10">
        <v>677.1</v>
      </c>
      <c r="R22" s="10">
        <v>0</v>
      </c>
      <c r="S22" s="10">
        <v>0</v>
      </c>
      <c r="T22" s="10">
        <v>4536.6000000000004</v>
      </c>
      <c r="U22" s="10">
        <v>121.5</v>
      </c>
      <c r="V22" s="10">
        <v>100</v>
      </c>
      <c r="W22" s="10">
        <v>0</v>
      </c>
      <c r="X22" s="10">
        <v>100</v>
      </c>
      <c r="Y22" s="10">
        <v>0</v>
      </c>
      <c r="Z22" s="10">
        <v>0</v>
      </c>
      <c r="AA22" s="10">
        <v>0</v>
      </c>
      <c r="AB22" s="10">
        <v>100</v>
      </c>
      <c r="AC22" s="10">
        <v>0</v>
      </c>
      <c r="AD22" s="10">
        <v>0</v>
      </c>
      <c r="AE22" s="10">
        <v>5335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9" t="s">
        <v>12</v>
      </c>
    </row>
    <row r="23" spans="1:38" ht="72" customHeight="1" x14ac:dyDescent="0.3">
      <c r="A23" s="7" t="s">
        <v>8</v>
      </c>
      <c r="B23" s="11"/>
      <c r="C23" s="11" t="s">
        <v>9</v>
      </c>
      <c r="D23" s="12">
        <v>5335</v>
      </c>
      <c r="E23" s="12">
        <v>0</v>
      </c>
      <c r="F23" s="12">
        <v>35</v>
      </c>
      <c r="G23" s="12">
        <v>0</v>
      </c>
      <c r="H23" s="12">
        <v>5300</v>
      </c>
      <c r="I23" s="12">
        <v>0.1</v>
      </c>
      <c r="J23" s="12">
        <v>5335.1</v>
      </c>
      <c r="K23" s="12">
        <v>0</v>
      </c>
      <c r="L23" s="12">
        <v>0</v>
      </c>
      <c r="M23" s="12">
        <v>677.1</v>
      </c>
      <c r="N23" s="12">
        <v>0</v>
      </c>
      <c r="O23" s="12">
        <v>0</v>
      </c>
      <c r="P23" s="12">
        <v>0</v>
      </c>
      <c r="Q23" s="12">
        <v>677.1</v>
      </c>
      <c r="R23" s="12">
        <v>0</v>
      </c>
      <c r="S23" s="12">
        <v>0</v>
      </c>
      <c r="T23" s="12">
        <v>4536.6000000000004</v>
      </c>
      <c r="U23" s="12">
        <v>121.5</v>
      </c>
      <c r="V23" s="12">
        <v>100</v>
      </c>
      <c r="W23" s="12">
        <v>0</v>
      </c>
      <c r="X23" s="12">
        <v>100</v>
      </c>
      <c r="Y23" s="12">
        <v>0</v>
      </c>
      <c r="Z23" s="12">
        <v>0</v>
      </c>
      <c r="AA23" s="12">
        <v>0</v>
      </c>
      <c r="AB23" s="12">
        <v>100</v>
      </c>
      <c r="AC23" s="12">
        <v>0</v>
      </c>
      <c r="AD23" s="12">
        <v>0</v>
      </c>
      <c r="AE23" s="12">
        <v>5335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1" t="str">
        <f>""</f>
        <v/>
      </c>
    </row>
    <row r="24" spans="1:38" ht="28.8" customHeight="1" x14ac:dyDescent="0.3">
      <c r="A24" s="7" t="s">
        <v>8</v>
      </c>
      <c r="B24" s="11"/>
      <c r="C24" s="11" t="s">
        <v>19</v>
      </c>
      <c r="D24" s="12">
        <v>18993.400000000001</v>
      </c>
      <c r="E24" s="12">
        <v>10</v>
      </c>
      <c r="F24" s="12">
        <v>2233.4</v>
      </c>
      <c r="G24" s="12">
        <v>0</v>
      </c>
      <c r="H24" s="12">
        <v>16750</v>
      </c>
      <c r="I24" s="12">
        <v>0.3</v>
      </c>
      <c r="J24" s="12">
        <v>18993.599999999999</v>
      </c>
      <c r="K24" s="12">
        <v>0</v>
      </c>
      <c r="L24" s="12">
        <v>0</v>
      </c>
      <c r="M24" s="12">
        <v>3363.9</v>
      </c>
      <c r="N24" s="12">
        <v>0</v>
      </c>
      <c r="O24" s="12">
        <v>0</v>
      </c>
      <c r="P24" s="12">
        <v>0</v>
      </c>
      <c r="Q24" s="12">
        <v>3363.9</v>
      </c>
      <c r="R24" s="12">
        <v>0</v>
      </c>
      <c r="S24" s="12">
        <v>850</v>
      </c>
      <c r="T24" s="12">
        <v>11537.3</v>
      </c>
      <c r="U24" s="12">
        <v>3242.4</v>
      </c>
      <c r="V24" s="12">
        <v>700</v>
      </c>
      <c r="W24" s="12">
        <v>0</v>
      </c>
      <c r="X24" s="12">
        <v>700</v>
      </c>
      <c r="Y24" s="12">
        <v>0</v>
      </c>
      <c r="Z24" s="12">
        <v>0</v>
      </c>
      <c r="AA24" s="12">
        <v>0</v>
      </c>
      <c r="AB24" s="12">
        <v>700</v>
      </c>
      <c r="AC24" s="12">
        <v>0</v>
      </c>
      <c r="AD24" s="12">
        <v>0</v>
      </c>
      <c r="AE24" s="12">
        <v>18993.400000000001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1" t="str">
        <f>""</f>
        <v/>
      </c>
    </row>
    <row r="25" spans="1:38" x14ac:dyDescent="0.3">
      <c r="A25" s="7" t="s">
        <v>8</v>
      </c>
      <c r="B25" s="11"/>
      <c r="C25" s="11" t="s">
        <v>20</v>
      </c>
      <c r="D25" s="12">
        <v>18993.400000000001</v>
      </c>
      <c r="E25" s="12">
        <v>10</v>
      </c>
      <c r="F25" s="12">
        <v>2233.4</v>
      </c>
      <c r="G25" s="12">
        <v>0</v>
      </c>
      <c r="H25" s="12">
        <v>16750</v>
      </c>
      <c r="I25" s="12">
        <v>0.3</v>
      </c>
      <c r="J25" s="12">
        <v>18993.599999999999</v>
      </c>
      <c r="K25" s="12">
        <v>0</v>
      </c>
      <c r="L25" s="12">
        <v>0</v>
      </c>
      <c r="M25" s="12">
        <v>3363.9</v>
      </c>
      <c r="N25" s="12">
        <v>0</v>
      </c>
      <c r="O25" s="12">
        <v>0</v>
      </c>
      <c r="P25" s="12">
        <v>0</v>
      </c>
      <c r="Q25" s="12">
        <v>3363.9</v>
      </c>
      <c r="R25" s="12">
        <v>0</v>
      </c>
      <c r="S25" s="12">
        <v>850</v>
      </c>
      <c r="T25" s="12">
        <v>11537.3</v>
      </c>
      <c r="U25" s="12">
        <v>3242.4</v>
      </c>
      <c r="V25" s="12">
        <v>700</v>
      </c>
      <c r="W25" s="12">
        <v>0</v>
      </c>
      <c r="X25" s="12">
        <v>700</v>
      </c>
      <c r="Y25" s="12">
        <v>0</v>
      </c>
      <c r="Z25" s="12">
        <v>0</v>
      </c>
      <c r="AA25" s="12">
        <v>0</v>
      </c>
      <c r="AB25" s="12">
        <v>700</v>
      </c>
      <c r="AC25" s="12">
        <v>0</v>
      </c>
      <c r="AD25" s="12">
        <v>0</v>
      </c>
      <c r="AE25" s="12">
        <v>18993.400000000001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1" t="str">
        <f>""</f>
        <v/>
      </c>
    </row>
  </sheetData>
  <mergeCells count="51">
    <mergeCell ref="A2:AL2"/>
    <mergeCell ref="A3:AL3"/>
    <mergeCell ref="A4:AL4"/>
    <mergeCell ref="A7:A12"/>
    <mergeCell ref="B7:B12"/>
    <mergeCell ref="C7:C12"/>
    <mergeCell ref="D7:H7"/>
    <mergeCell ref="I7:I12"/>
    <mergeCell ref="J7:U7"/>
    <mergeCell ref="V7:AD7"/>
    <mergeCell ref="AK7:AK12"/>
    <mergeCell ref="AL7:AL12"/>
    <mergeCell ref="D8:D12"/>
    <mergeCell ref="E8:H8"/>
    <mergeCell ref="J8:J12"/>
    <mergeCell ref="K8:U8"/>
    <mergeCell ref="V8:V12"/>
    <mergeCell ref="W8:AD8"/>
    <mergeCell ref="M9:R9"/>
    <mergeCell ref="S9:S12"/>
    <mergeCell ref="T9:T12"/>
    <mergeCell ref="AE7:AE12"/>
    <mergeCell ref="AF7:AJ7"/>
    <mergeCell ref="E9:E12"/>
    <mergeCell ref="F9:F12"/>
    <mergeCell ref="G9:G12"/>
    <mergeCell ref="H9:H12"/>
    <mergeCell ref="K9:K12"/>
    <mergeCell ref="AI9:AI12"/>
    <mergeCell ref="Z11:Z12"/>
    <mergeCell ref="AA11:AA12"/>
    <mergeCell ref="AB11:AB12"/>
    <mergeCell ref="AC11:AC12"/>
    <mergeCell ref="AF8:AF12"/>
    <mergeCell ref="AG8:AJ8"/>
    <mergeCell ref="AD11:AD12"/>
    <mergeCell ref="AJ9:AJ12"/>
    <mergeCell ref="L10:L12"/>
    <mergeCell ref="M10:M12"/>
    <mergeCell ref="N10:R10"/>
    <mergeCell ref="X10:X12"/>
    <mergeCell ref="Y10:AD10"/>
    <mergeCell ref="N11:P11"/>
    <mergeCell ref="Q11:Q12"/>
    <mergeCell ref="R11:R12"/>
    <mergeCell ref="Y11:Y12"/>
    <mergeCell ref="U9:U12"/>
    <mergeCell ref="W9:W12"/>
    <mergeCell ref="X9:AD9"/>
    <mergeCell ref="AG9:AG12"/>
    <mergeCell ref="AH9:AH12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2025-09-18T08:37:18Z</dcterms:created>
  <dcterms:modified xsi:type="dcterms:W3CDTF">2025-09-18T08:42:47Z</dcterms:modified>
</cp:coreProperties>
</file>