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44" windowWidth="22932" windowHeight="11856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N51" i="1"/>
  <c r="L51"/>
  <c r="F51"/>
  <c r="C51"/>
  <c r="B51"/>
  <c r="N50"/>
  <c r="L50"/>
  <c r="F50"/>
  <c r="C50"/>
  <c r="B50"/>
  <c r="N49"/>
  <c r="L49"/>
  <c r="F49"/>
  <c r="C49"/>
  <c r="B49"/>
  <c r="N48"/>
  <c r="L48"/>
  <c r="F48"/>
  <c r="C48"/>
  <c r="B48"/>
  <c r="N47"/>
  <c r="L47"/>
  <c r="F47"/>
  <c r="C47"/>
  <c r="B47"/>
  <c r="N46"/>
  <c r="L46"/>
  <c r="F46"/>
  <c r="C46"/>
  <c r="B46"/>
  <c r="N45"/>
  <c r="L45"/>
  <c r="F45"/>
  <c r="C45"/>
  <c r="B45"/>
  <c r="N44"/>
  <c r="L44"/>
  <c r="F44"/>
  <c r="C44"/>
  <c r="B44"/>
  <c r="N43"/>
  <c r="L43"/>
  <c r="F43"/>
  <c r="C43"/>
  <c r="B43"/>
  <c r="N42"/>
  <c r="L42"/>
  <c r="F42"/>
  <c r="C42"/>
  <c r="B42"/>
  <c r="N41"/>
  <c r="L41"/>
  <c r="F41"/>
  <c r="C41"/>
  <c r="B41"/>
  <c r="N40"/>
  <c r="L40"/>
  <c r="F40"/>
  <c r="C40"/>
  <c r="B40"/>
  <c r="N39"/>
  <c r="L39"/>
  <c r="F39"/>
  <c r="C39"/>
  <c r="B39"/>
  <c r="N38"/>
  <c r="L38"/>
  <c r="F38"/>
  <c r="C38"/>
  <c r="B38"/>
  <c r="N37"/>
  <c r="L37"/>
  <c r="F37"/>
  <c r="C37"/>
  <c r="B37"/>
  <c r="N36"/>
  <c r="L36"/>
  <c r="F36"/>
  <c r="C36"/>
  <c r="B36"/>
  <c r="N35"/>
  <c r="L35"/>
  <c r="F35"/>
  <c r="C35"/>
  <c r="B35"/>
  <c r="N34"/>
  <c r="L34"/>
  <c r="F34"/>
  <c r="C34"/>
  <c r="B34"/>
  <c r="N33"/>
  <c r="L33"/>
  <c r="F33"/>
  <c r="C33"/>
  <c r="B33"/>
  <c r="N32"/>
  <c r="L32"/>
  <c r="F32"/>
  <c r="C32"/>
  <c r="B32"/>
  <c r="N31"/>
  <c r="L31"/>
  <c r="F31"/>
  <c r="C31"/>
  <c r="B31"/>
  <c r="N30"/>
  <c r="L30"/>
  <c r="F30"/>
  <c r="C30"/>
  <c r="B30"/>
  <c r="N29"/>
  <c r="L29"/>
  <c r="F29"/>
  <c r="C29"/>
  <c r="B29"/>
  <c r="N28"/>
  <c r="L28"/>
  <c r="F28"/>
  <c r="C28"/>
  <c r="B28"/>
  <c r="N27"/>
  <c r="L27"/>
  <c r="F27"/>
  <c r="C27"/>
  <c r="B27"/>
  <c r="N26"/>
  <c r="L26"/>
  <c r="F26"/>
  <c r="C26"/>
  <c r="B26"/>
  <c r="N25"/>
  <c r="L25"/>
  <c r="F25"/>
  <c r="C25"/>
  <c r="B25"/>
  <c r="N24"/>
  <c r="L24"/>
  <c r="F24"/>
  <c r="C24"/>
  <c r="B24"/>
  <c r="N23"/>
  <c r="L23"/>
  <c r="F23"/>
  <c r="C23"/>
  <c r="B23"/>
  <c r="N22"/>
  <c r="L22"/>
  <c r="F22"/>
  <c r="C22"/>
  <c r="B22"/>
  <c r="N21"/>
  <c r="L21"/>
  <c r="F21"/>
  <c r="C21"/>
  <c r="B21"/>
  <c r="N20"/>
  <c r="L20"/>
  <c r="F20"/>
  <c r="C20"/>
  <c r="B20"/>
  <c r="N19"/>
  <c r="L19"/>
  <c r="F19"/>
  <c r="C19"/>
  <c r="B19"/>
  <c r="N18"/>
  <c r="L18"/>
  <c r="F18"/>
  <c r="C18"/>
  <c r="B18"/>
  <c r="N17"/>
  <c r="L17"/>
  <c r="F17"/>
  <c r="C17"/>
  <c r="B17"/>
  <c r="N16"/>
  <c r="L16"/>
  <c r="F16"/>
  <c r="C16"/>
  <c r="B16"/>
  <c r="N15"/>
  <c r="L15"/>
  <c r="F15"/>
  <c r="C15"/>
  <c r="B15"/>
  <c r="N14"/>
  <c r="L14"/>
  <c r="F14"/>
  <c r="C14"/>
  <c r="B14"/>
  <c r="N13"/>
  <c r="L13"/>
  <c r="F13"/>
  <c r="C13"/>
  <c r="B13"/>
  <c r="N12"/>
  <c r="L12"/>
  <c r="F12"/>
  <c r="C12"/>
  <c r="B12"/>
  <c r="N11"/>
  <c r="L11"/>
  <c r="F11"/>
  <c r="C11"/>
  <c r="B11"/>
  <c r="N10"/>
  <c r="M10"/>
  <c r="L10"/>
  <c r="K10"/>
  <c r="J10"/>
  <c r="I10"/>
  <c r="H10"/>
  <c r="G10"/>
  <c r="F10"/>
  <c r="E10"/>
  <c r="D10"/>
  <c r="C10"/>
  <c r="B10"/>
  <c r="H9"/>
  <c r="G9"/>
  <c r="F9"/>
  <c r="E9"/>
  <c r="L8"/>
  <c r="K8"/>
  <c r="J8"/>
  <c r="G8"/>
  <c r="E8"/>
  <c r="N7"/>
  <c r="M7"/>
  <c r="J7"/>
  <c r="I7"/>
  <c r="E7"/>
  <c r="D7"/>
  <c r="M6"/>
  <c r="I6"/>
  <c r="D6"/>
  <c r="C6"/>
  <c r="B6"/>
  <c r="A6"/>
</calcChain>
</file>

<file path=xl/sharedStrings.xml><?xml version="1.0" encoding="utf-8"?>
<sst xmlns="http://schemas.openxmlformats.org/spreadsheetml/2006/main" count="73" uniqueCount="19">
  <si>
    <t>Отчет № 7. 01.08.2025 13:41:44</t>
  </si>
  <si>
    <t>СВЕДЕНИЯ
о поступлении средств в избирательные фонды кандидатов, избирательных объединений и расходовании этих средств
(на основании данных, предоставленных филиалами ПАО Сбербанк и другой кредитной организацией)</t>
  </si>
  <si>
    <t>Выборы депутатов Ростовской-на-Дону городской Думы восьмого созыва</t>
  </si>
  <si>
    <t>По состоянию на 31.07.2025</t>
  </si>
  <si>
    <t>В тыс. руб.</t>
  </si>
  <si>
    <t>1</t>
  </si>
  <si>
    <t>1.</t>
  </si>
  <si>
    <t>29.07.2025</t>
  </si>
  <si>
    <t/>
  </si>
  <si>
    <t>2.</t>
  </si>
  <si>
    <t>30.07.2025</t>
  </si>
  <si>
    <t>31.07.2025</t>
  </si>
  <si>
    <t>3.</t>
  </si>
  <si>
    <t>25.07.2025</t>
  </si>
  <si>
    <t>23.07.2025</t>
  </si>
  <si>
    <t>4.</t>
  </si>
  <si>
    <t>28.07.2025</t>
  </si>
  <si>
    <t>5.</t>
  </si>
  <si>
    <t>18.07.2025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</si>
</sst>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0" fillId="0" borderId="0" xfId="0" applyAlignment="1"/>
    <xf numFmtId="49" fontId="1" fillId="0" borderId="0" xfId="0" applyNumberFormat="1" applyFont="1" applyAlignment="1">
      <alignment horizontal="right" vertical="center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0" fillId="0" borderId="0" xfId="0" quotePrefix="1" applyAlignment="1"/>
    <xf numFmtId="0" fontId="4" fillId="3" borderId="2" xfId="0" quotePrefix="1" applyNumberFormat="1" applyFont="1" applyFill="1" applyBorder="1" applyAlignment="1">
      <alignment horizontal="center" vertical="center" wrapText="1"/>
    </xf>
    <xf numFmtId="0" fontId="5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2"/>
  <sheetViews>
    <sheetView tabSelected="1" workbookViewId="0"/>
  </sheetViews>
  <sheetFormatPr defaultRowHeight="14.4"/>
  <cols>
    <col min="1" max="1" width="8" customWidth="1"/>
    <col min="2" max="3" width="12.21875" customWidth="1"/>
    <col min="4" max="5" width="15.109375" customWidth="1"/>
    <col min="6" max="6" width="9.44140625" customWidth="1"/>
    <col min="7" max="7" width="15.109375" customWidth="1"/>
    <col min="8" max="8" width="5.5546875" customWidth="1"/>
    <col min="9" max="9" width="15.109375" customWidth="1"/>
    <col min="10" max="10" width="12.77734375" customWidth="1"/>
    <col min="11" max="11" width="15.109375" customWidth="1"/>
    <col min="12" max="12" width="9.44140625" customWidth="1"/>
    <col min="13" max="13" width="15.109375" customWidth="1"/>
    <col min="14" max="14" width="18" customWidth="1"/>
    <col min="15" max="15" width="8.88671875" customWidth="1"/>
  </cols>
  <sheetData>
    <row r="1" spans="1:15" ht="14.4" customHeight="1">
      <c r="N1" s="1" t="s">
        <v>0</v>
      </c>
    </row>
    <row r="2" spans="1:15" ht="208.95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ht="15.6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5">
      <c r="N4" s="5" t="s">
        <v>3</v>
      </c>
    </row>
    <row r="5" spans="1:15">
      <c r="N5" s="5" t="s">
        <v>4</v>
      </c>
    </row>
    <row r="6" spans="1:15" ht="24" customHeight="1">
      <c r="A6" s="6" t="str">
        <f t="shared" ref="A6:A9" si="0">"№
п/п"</f>
        <v>№
п/п</v>
      </c>
      <c r="B6" s="6" t="str">
        <f t="shared" ref="B6:B9" si="1">"Наименование территории"</f>
        <v>Наименование территории</v>
      </c>
      <c r="C6" s="6" t="str">
        <f t="shared" ref="C6:C9" si="2">"Фамилия, имя, отчество кандидата"</f>
        <v>Фамилия, имя, отчество кандидата</v>
      </c>
      <c r="D6" s="9" t="str">
        <f t="shared" ref="D6:H6" si="3">"Поступило средств"</f>
        <v>Поступило средств</v>
      </c>
      <c r="E6" s="10"/>
      <c r="F6" s="10"/>
      <c r="G6" s="10"/>
      <c r="H6" s="11"/>
      <c r="I6" s="9" t="str">
        <f t="shared" ref="I6:L6" si="4">"Израсходовано средств"</f>
        <v>Израсходовано средств</v>
      </c>
      <c r="J6" s="10"/>
      <c r="K6" s="10"/>
      <c r="L6" s="11"/>
      <c r="M6" s="9" t="str">
        <f t="shared" ref="M6:N6" si="5">"Возвращено средств"</f>
        <v>Возвращено средств</v>
      </c>
      <c r="N6" s="11"/>
    </row>
    <row r="7" spans="1:15" ht="52.95" customHeight="1">
      <c r="A7" s="7"/>
      <c r="B7" s="7"/>
      <c r="C7" s="7"/>
      <c r="D7" s="6" t="str">
        <f t="shared" ref="D7:D9" si="6">"всего"</f>
        <v>всего</v>
      </c>
      <c r="E7" s="9" t="str">
        <f t="shared" ref="E7:H7" si="7">"из них"</f>
        <v>из них</v>
      </c>
      <c r="F7" s="10"/>
      <c r="G7" s="10"/>
      <c r="H7" s="11"/>
      <c r="I7" s="6" t="str">
        <f t="shared" ref="I7:I9" si="8">"всего"</f>
        <v>всего</v>
      </c>
      <c r="J7" s="9" t="str">
        <f t="shared" ref="J7:L7" si="9">"из них финансовые операции по расходованию средств на сумму, превышающую 50 тыс. рублей"</f>
        <v>из них финансовые операции по расходованию средств на сумму, превышающую 50 тыс. рублей</v>
      </c>
      <c r="K7" s="10"/>
      <c r="L7" s="11"/>
      <c r="M7" s="6" t="str">
        <f t="shared" ref="M7:M9" si="10">"сумма, тыс. руб."</f>
        <v>сумма, тыс. руб.</v>
      </c>
      <c r="N7" s="6" t="str">
        <f t="shared" ref="N7:N9" si="11">"основание возврата"</f>
        <v>основание возврата</v>
      </c>
      <c r="O7" s="4"/>
    </row>
    <row r="8" spans="1:15" ht="70.05" customHeight="1">
      <c r="A8" s="7"/>
      <c r="B8" s="7"/>
      <c r="C8" s="7"/>
      <c r="D8" s="7"/>
      <c r="E8" s="9" t="str">
        <f t="shared" ref="E8:F8" si="12"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F8" s="11"/>
      <c r="G8" s="9" t="str">
        <f t="shared" ref="G8:H8" si="13">"пожертвования от граждан на сумму, превышающую  20 тыс. рублей"</f>
        <v>пожертвования от граждан на сумму, превышающую  20 тыс. рублей</v>
      </c>
      <c r="H8" s="11"/>
      <c r="I8" s="7"/>
      <c r="J8" s="6" t="str">
        <f t="shared" ref="J8:J9" si="14">"дата операции"</f>
        <v>дата операции</v>
      </c>
      <c r="K8" s="6" t="str">
        <f t="shared" ref="K8:K9" si="15">"сумма, тыс. руб."</f>
        <v>сумма, тыс. руб.</v>
      </c>
      <c r="L8" s="6" t="str">
        <f t="shared" ref="L8:L9" si="16">"назначение платежа"</f>
        <v>назначение платежа</v>
      </c>
      <c r="M8" s="7"/>
      <c r="N8" s="7"/>
      <c r="O8" s="4"/>
    </row>
    <row r="9" spans="1:15" ht="72" customHeight="1">
      <c r="A9" s="8"/>
      <c r="B9" s="8"/>
      <c r="C9" s="8"/>
      <c r="D9" s="8"/>
      <c r="E9" s="12" t="str">
        <f>"сумма, тыс. руб."</f>
        <v>сумма, тыс. руб.</v>
      </c>
      <c r="F9" s="12" t="str">
        <f>"наименование юридического лица"</f>
        <v>наименование юридического лица</v>
      </c>
      <c r="G9" s="12" t="str">
        <f>"сумма, тыс. руб."</f>
        <v>сумма, тыс. руб.</v>
      </c>
      <c r="H9" s="12" t="str">
        <f>"кол-во граждан"</f>
        <v>кол-во граждан</v>
      </c>
      <c r="I9" s="8"/>
      <c r="J9" s="8"/>
      <c r="K9" s="8"/>
      <c r="L9" s="8"/>
      <c r="M9" s="8"/>
      <c r="N9" s="8"/>
      <c r="O9" s="4"/>
    </row>
    <row r="10" spans="1:15">
      <c r="A10" s="14" t="s">
        <v>5</v>
      </c>
      <c r="B10" s="12" t="str">
        <f>"2"</f>
        <v>2</v>
      </c>
      <c r="C10" s="12" t="str">
        <f>"3"</f>
        <v>3</v>
      </c>
      <c r="D10" s="12" t="str">
        <f>"4"</f>
        <v>4</v>
      </c>
      <c r="E10" s="12" t="str">
        <f>"5"</f>
        <v>5</v>
      </c>
      <c r="F10" s="12" t="str">
        <f>"6"</f>
        <v>6</v>
      </c>
      <c r="G10" s="12" t="str">
        <f>"7"</f>
        <v>7</v>
      </c>
      <c r="H10" s="12" t="str">
        <f>"8"</f>
        <v>8</v>
      </c>
      <c r="I10" s="12" t="str">
        <f>"9"</f>
        <v>9</v>
      </c>
      <c r="J10" s="12" t="str">
        <f>"10"</f>
        <v>10</v>
      </c>
      <c r="K10" s="12" t="str">
        <f>"11"</f>
        <v>11</v>
      </c>
      <c r="L10" s="12" t="str">
        <f>"12"</f>
        <v>12</v>
      </c>
      <c r="M10" s="12" t="str">
        <f>"13"</f>
        <v>13</v>
      </c>
      <c r="N10" s="12" t="str">
        <f>"14"</f>
        <v>14</v>
      </c>
      <c r="O10" s="4"/>
    </row>
    <row r="11" spans="1:15" ht="374.4" customHeight="1">
      <c r="A11" s="15" t="s">
        <v>6</v>
      </c>
      <c r="B11" s="16" t="str">
        <f>"Ворошиловский"</f>
        <v>Ворошиловский</v>
      </c>
      <c r="C11" s="16" t="str">
        <f>"Арентов Василий Васильевич"</f>
        <v>Арентов Василий Васильевич</v>
      </c>
      <c r="D11" s="17"/>
      <c r="E11" s="17">
        <v>500</v>
      </c>
      <c r="F11" s="16" t="str">
        <f>"ООО ""БИЗНЕСРЕШЕНИЯ"""</f>
        <v>ООО "БИЗНЕСРЕШЕНИЯ"</v>
      </c>
      <c r="G11" s="17"/>
      <c r="H11" s="18"/>
      <c r="I11" s="17"/>
      <c r="J11" s="19" t="s">
        <v>7</v>
      </c>
      <c r="K11" s="17">
        <v>381.33</v>
      </c>
      <c r="L11" s="16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M11" s="17"/>
      <c r="N11" s="16" t="str">
        <f>""</f>
        <v/>
      </c>
      <c r="O11" s="13"/>
    </row>
    <row r="12" spans="1:15" ht="374.4" customHeight="1">
      <c r="A12" s="15" t="s">
        <v>8</v>
      </c>
      <c r="B12" s="16" t="str">
        <f>""</f>
        <v/>
      </c>
      <c r="C12" s="16" t="str">
        <f>""</f>
        <v/>
      </c>
      <c r="D12" s="17"/>
      <c r="E12" s="17">
        <v>500</v>
      </c>
      <c r="F12" s="16" t="str">
        <f>"ООО ""ЭКСПОИВЕНТ"""</f>
        <v>ООО "ЭКСПОИВЕНТ"</v>
      </c>
      <c r="G12" s="17"/>
      <c r="H12" s="18"/>
      <c r="I12" s="17"/>
      <c r="J12" s="19" t="s">
        <v>7</v>
      </c>
      <c r="K12" s="17">
        <v>210</v>
      </c>
      <c r="L12" s="16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M12" s="17"/>
      <c r="N12" s="16" t="str">
        <f>""</f>
        <v/>
      </c>
      <c r="O12" s="4"/>
    </row>
    <row r="13" spans="1:15" ht="374.4" customHeight="1">
      <c r="A13" s="15" t="s">
        <v>8</v>
      </c>
      <c r="B13" s="16" t="str">
        <f>""</f>
        <v/>
      </c>
      <c r="C13" s="16" t="str">
        <f>""</f>
        <v/>
      </c>
      <c r="D13" s="17"/>
      <c r="E13" s="17"/>
      <c r="F13" s="16" t="str">
        <f>""</f>
        <v/>
      </c>
      <c r="G13" s="17"/>
      <c r="H13" s="18"/>
      <c r="I13" s="17"/>
      <c r="J13" s="19" t="s">
        <v>7</v>
      </c>
      <c r="K13" s="17">
        <v>51</v>
      </c>
      <c r="L13" s="16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M13" s="17"/>
      <c r="N13" s="16" t="str">
        <f>""</f>
        <v/>
      </c>
      <c r="O13" s="4"/>
    </row>
    <row r="14" spans="1:15" ht="374.4" customHeight="1">
      <c r="A14" s="15" t="s">
        <v>8</v>
      </c>
      <c r="B14" s="16" t="str">
        <f>""</f>
        <v/>
      </c>
      <c r="C14" s="16" t="str">
        <f>""</f>
        <v/>
      </c>
      <c r="D14" s="17"/>
      <c r="E14" s="17"/>
      <c r="F14" s="16" t="str">
        <f>""</f>
        <v/>
      </c>
      <c r="G14" s="17"/>
      <c r="H14" s="18"/>
      <c r="I14" s="17"/>
      <c r="J14" s="19" t="s">
        <v>7</v>
      </c>
      <c r="K14" s="17">
        <v>51</v>
      </c>
      <c r="L14" s="16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M14" s="17"/>
      <c r="N14" s="16" t="str">
        <f>""</f>
        <v/>
      </c>
      <c r="O14" s="4"/>
    </row>
    <row r="15" spans="1:15" ht="28.8" customHeight="1">
      <c r="A15" s="14" t="s">
        <v>8</v>
      </c>
      <c r="B15" s="20" t="str">
        <f>""</f>
        <v/>
      </c>
      <c r="C15" s="20" t="str">
        <f>"Итого по кандидату"</f>
        <v>Итого по кандидату</v>
      </c>
      <c r="D15" s="21">
        <v>1000</v>
      </c>
      <c r="E15" s="21">
        <v>1000</v>
      </c>
      <c r="F15" s="20" t="str">
        <f>""</f>
        <v/>
      </c>
      <c r="G15" s="21">
        <v>0</v>
      </c>
      <c r="H15" s="22"/>
      <c r="I15" s="21">
        <v>836.04</v>
      </c>
      <c r="J15" s="23"/>
      <c r="K15" s="21">
        <v>693.33</v>
      </c>
      <c r="L15" s="20" t="str">
        <f>""</f>
        <v/>
      </c>
      <c r="M15" s="21">
        <v>0</v>
      </c>
      <c r="N15" s="20" t="str">
        <f>""</f>
        <v/>
      </c>
      <c r="O15" s="4"/>
    </row>
    <row r="16" spans="1:15" ht="57.6" customHeight="1">
      <c r="A16" s="14" t="s">
        <v>8</v>
      </c>
      <c r="B16" s="20" t="str">
        <f>""</f>
        <v/>
      </c>
      <c r="C16" s="20" t="str">
        <f>"Избирательный округ (Ворошиловский), всего"</f>
        <v>Избирательный округ (Ворошиловский), всего</v>
      </c>
      <c r="D16" s="21">
        <v>1000</v>
      </c>
      <c r="E16" s="21">
        <v>1000</v>
      </c>
      <c r="F16" s="20" t="str">
        <f>""</f>
        <v/>
      </c>
      <c r="G16" s="21">
        <v>0</v>
      </c>
      <c r="H16" s="22"/>
      <c r="I16" s="21">
        <v>836.04</v>
      </c>
      <c r="J16" s="23"/>
      <c r="K16" s="21">
        <v>693.33</v>
      </c>
      <c r="L16" s="20" t="str">
        <f>""</f>
        <v/>
      </c>
      <c r="M16" s="21">
        <v>0</v>
      </c>
      <c r="N16" s="20" t="str">
        <f>""</f>
        <v/>
      </c>
      <c r="O16" s="13"/>
    </row>
    <row r="17" spans="1:15" ht="374.4" customHeight="1">
      <c r="A17" s="15" t="s">
        <v>9</v>
      </c>
      <c r="B17" s="16" t="str">
        <f>"Ворошиловский"</f>
        <v>Ворошиловский</v>
      </c>
      <c r="C17" s="16" t="str">
        <f>"Очхикидзе Автандил Сергеевич"</f>
        <v>Очхикидзе Автандил Сергеевич</v>
      </c>
      <c r="D17" s="17"/>
      <c r="E17" s="17">
        <v>550</v>
      </c>
      <c r="F17" s="16" t="str">
        <f>"ООО ""Инвентплюс"""</f>
        <v>ООО "Инвентплюс"</v>
      </c>
      <c r="G17" s="17"/>
      <c r="H17" s="18"/>
      <c r="I17" s="17"/>
      <c r="J17" s="19" t="s">
        <v>10</v>
      </c>
      <c r="K17" s="17">
        <v>222</v>
      </c>
      <c r="L17" s="16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M17" s="17"/>
      <c r="N17" s="16" t="str">
        <f>""</f>
        <v/>
      </c>
      <c r="O17" s="13"/>
    </row>
    <row r="18" spans="1:15" ht="374.4" customHeight="1">
      <c r="A18" s="15" t="s">
        <v>8</v>
      </c>
      <c r="B18" s="16" t="str">
        <f>""</f>
        <v/>
      </c>
      <c r="C18" s="16" t="str">
        <f>""</f>
        <v/>
      </c>
      <c r="D18" s="17"/>
      <c r="E18" s="17"/>
      <c r="F18" s="16" t="str">
        <f>""</f>
        <v/>
      </c>
      <c r="G18" s="17"/>
      <c r="H18" s="18"/>
      <c r="I18" s="17"/>
      <c r="J18" s="19" t="s">
        <v>10</v>
      </c>
      <c r="K18" s="17">
        <v>64.75</v>
      </c>
      <c r="L18" s="16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M18" s="17"/>
      <c r="N18" s="16" t="str">
        <f>""</f>
        <v/>
      </c>
      <c r="O18" s="4"/>
    </row>
    <row r="19" spans="1:15" ht="374.4" customHeight="1">
      <c r="A19" s="15" t="s">
        <v>8</v>
      </c>
      <c r="B19" s="16" t="str">
        <f>""</f>
        <v/>
      </c>
      <c r="C19" s="16" t="str">
        <f>""</f>
        <v/>
      </c>
      <c r="D19" s="17"/>
      <c r="E19" s="17"/>
      <c r="F19" s="16" t="str">
        <f>""</f>
        <v/>
      </c>
      <c r="G19" s="17"/>
      <c r="H19" s="18"/>
      <c r="I19" s="17"/>
      <c r="J19" s="19" t="s">
        <v>11</v>
      </c>
      <c r="K19" s="17">
        <v>64.75</v>
      </c>
      <c r="L19" s="16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M19" s="17"/>
      <c r="N19" s="16" t="str">
        <f>""</f>
        <v/>
      </c>
      <c r="O19" s="4"/>
    </row>
    <row r="20" spans="1:15" ht="374.4" customHeight="1">
      <c r="A20" s="15" t="s">
        <v>8</v>
      </c>
      <c r="B20" s="16" t="str">
        <f>""</f>
        <v/>
      </c>
      <c r="C20" s="16" t="str">
        <f>""</f>
        <v/>
      </c>
      <c r="D20" s="17"/>
      <c r="E20" s="17"/>
      <c r="F20" s="16" t="str">
        <f>""</f>
        <v/>
      </c>
      <c r="G20" s="17"/>
      <c r="H20" s="18"/>
      <c r="I20" s="17"/>
      <c r="J20" s="19" t="s">
        <v>10</v>
      </c>
      <c r="K20" s="17">
        <v>55.5</v>
      </c>
      <c r="L20" s="16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M20" s="17"/>
      <c r="N20" s="16" t="str">
        <f>""</f>
        <v/>
      </c>
      <c r="O20" s="4"/>
    </row>
    <row r="21" spans="1:15" ht="28.8" customHeight="1">
      <c r="A21" s="14" t="s">
        <v>8</v>
      </c>
      <c r="B21" s="20" t="str">
        <f>""</f>
        <v/>
      </c>
      <c r="C21" s="20" t="str">
        <f>"Итого по кандидату"</f>
        <v>Итого по кандидату</v>
      </c>
      <c r="D21" s="21">
        <v>550</v>
      </c>
      <c r="E21" s="21">
        <v>550</v>
      </c>
      <c r="F21" s="20" t="str">
        <f>""</f>
        <v/>
      </c>
      <c r="G21" s="21">
        <v>0</v>
      </c>
      <c r="H21" s="22"/>
      <c r="I21" s="21">
        <v>504.9</v>
      </c>
      <c r="J21" s="23"/>
      <c r="K21" s="21">
        <v>407</v>
      </c>
      <c r="L21" s="20" t="str">
        <f>""</f>
        <v/>
      </c>
      <c r="M21" s="21">
        <v>0</v>
      </c>
      <c r="N21" s="20" t="str">
        <f>""</f>
        <v/>
      </c>
      <c r="O21" s="4"/>
    </row>
    <row r="22" spans="1:15" ht="57.6" customHeight="1">
      <c r="A22" s="14" t="s">
        <v>8</v>
      </c>
      <c r="B22" s="20" t="str">
        <f>""</f>
        <v/>
      </c>
      <c r="C22" s="20" t="str">
        <f>"Избирательный округ (Ворошиловский), всего"</f>
        <v>Избирательный округ (Ворошиловский), всего</v>
      </c>
      <c r="D22" s="21">
        <v>550</v>
      </c>
      <c r="E22" s="21">
        <v>550</v>
      </c>
      <c r="F22" s="20" t="str">
        <f>""</f>
        <v/>
      </c>
      <c r="G22" s="21">
        <v>0</v>
      </c>
      <c r="H22" s="22"/>
      <c r="I22" s="21">
        <v>504.9</v>
      </c>
      <c r="J22" s="23"/>
      <c r="K22" s="21">
        <v>407</v>
      </c>
      <c r="L22" s="20" t="str">
        <f>""</f>
        <v/>
      </c>
      <c r="M22" s="21">
        <v>0</v>
      </c>
      <c r="N22" s="20" t="str">
        <f>""</f>
        <v/>
      </c>
      <c r="O22" s="13"/>
    </row>
    <row r="23" spans="1:15" ht="374.4" customHeight="1">
      <c r="A23" s="15" t="s">
        <v>12</v>
      </c>
      <c r="B23" s="16" t="str">
        <f>"Ворошиловский"</f>
        <v>Ворошиловский</v>
      </c>
      <c r="C23" s="16" t="str">
        <f>"Климов Игорь Вячеславович"</f>
        <v>Климов Игорь Вячеславович</v>
      </c>
      <c r="D23" s="17"/>
      <c r="E23" s="17">
        <v>600</v>
      </c>
      <c r="F23" s="16" t="str">
        <f>"Общество с ограниченной ответственностью ""ИРР-Постовка"""</f>
        <v>Общество с ограниченной ответственностью "ИРР-Постовка"</v>
      </c>
      <c r="G23" s="17"/>
      <c r="H23" s="18"/>
      <c r="I23" s="17"/>
      <c r="J23" s="19" t="s">
        <v>13</v>
      </c>
      <c r="K23" s="17">
        <v>175.5</v>
      </c>
      <c r="L23" s="16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M23" s="17">
        <v>600</v>
      </c>
      <c r="N23" s="16" t="str">
        <f>"Возврат средств юридическому лицу, указавшему в платежном поручении недостоверные сведения"</f>
        <v>Возврат средств юридическому лицу, указавшему в платежном поручении недостоверные сведения</v>
      </c>
      <c r="O23" s="13"/>
    </row>
    <row r="24" spans="1:15" ht="158.4" customHeight="1">
      <c r="A24" s="15" t="s">
        <v>8</v>
      </c>
      <c r="B24" s="16" t="str">
        <f>""</f>
        <v/>
      </c>
      <c r="C24" s="16" t="str">
        <f>""</f>
        <v/>
      </c>
      <c r="D24" s="17"/>
      <c r="E24" s="17">
        <v>1200</v>
      </c>
      <c r="F24" s="16" t="str">
        <f>"ООО ""ФИРМА ""КРИСТИНА""СПЕЦИАЛИЗИРОВАННЫЙ ЗАСТРОЙЩИК"""</f>
        <v>ООО "ФИРМА "КРИСТИНА"СПЕЦИАЛИЗИРОВАННЫЙ ЗАСТРОЙЩИК"</v>
      </c>
      <c r="G24" s="17"/>
      <c r="H24" s="18"/>
      <c r="I24" s="17"/>
      <c r="J24" s="19" t="s">
        <v>10</v>
      </c>
      <c r="K24" s="17">
        <v>100</v>
      </c>
      <c r="L24" s="16" t="str">
        <f>"Израсходовано на оплату труда лиц, привлекаемых для сбора подписей избирателей"</f>
        <v>Израсходовано на оплату труда лиц, привлекаемых для сбора подписей избирателей</v>
      </c>
      <c r="M24" s="17"/>
      <c r="N24" s="16" t="str">
        <f>""</f>
        <v/>
      </c>
      <c r="O24" s="4"/>
    </row>
    <row r="25" spans="1:15" ht="374.4" customHeight="1">
      <c r="A25" s="15" t="s">
        <v>8</v>
      </c>
      <c r="B25" s="16" t="str">
        <f>""</f>
        <v/>
      </c>
      <c r="C25" s="16" t="str">
        <f>""</f>
        <v/>
      </c>
      <c r="D25" s="17"/>
      <c r="E25" s="17"/>
      <c r="F25" s="16" t="str">
        <f>""</f>
        <v/>
      </c>
      <c r="G25" s="17"/>
      <c r="H25" s="18"/>
      <c r="I25" s="17"/>
      <c r="J25" s="19" t="s">
        <v>14</v>
      </c>
      <c r="K25" s="17">
        <v>90</v>
      </c>
      <c r="L25" s="16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M25" s="17"/>
      <c r="N25" s="16" t="str">
        <f>""</f>
        <v/>
      </c>
      <c r="O25" s="4"/>
    </row>
    <row r="26" spans="1:15" ht="28.8" customHeight="1">
      <c r="A26" s="14" t="s">
        <v>8</v>
      </c>
      <c r="B26" s="20" t="str">
        <f>""</f>
        <v/>
      </c>
      <c r="C26" s="20" t="str">
        <f>"Итого по кандидату"</f>
        <v>Итого по кандидату</v>
      </c>
      <c r="D26" s="21">
        <v>1800</v>
      </c>
      <c r="E26" s="21">
        <v>1800</v>
      </c>
      <c r="F26" s="20" t="str">
        <f>""</f>
        <v/>
      </c>
      <c r="G26" s="21">
        <v>0</v>
      </c>
      <c r="H26" s="22"/>
      <c r="I26" s="21">
        <v>415</v>
      </c>
      <c r="J26" s="23"/>
      <c r="K26" s="21">
        <v>365.5</v>
      </c>
      <c r="L26" s="20" t="str">
        <f>""</f>
        <v/>
      </c>
      <c r="M26" s="21">
        <v>600</v>
      </c>
      <c r="N26" s="20" t="str">
        <f>""</f>
        <v/>
      </c>
      <c r="O26" s="4"/>
    </row>
    <row r="27" spans="1:15" ht="57.6" customHeight="1">
      <c r="A27" s="14" t="s">
        <v>8</v>
      </c>
      <c r="B27" s="20" t="str">
        <f>""</f>
        <v/>
      </c>
      <c r="C27" s="20" t="str">
        <f>"Избирательный округ (Ворошиловский), всего"</f>
        <v>Избирательный округ (Ворошиловский), всего</v>
      </c>
      <c r="D27" s="21">
        <v>1800</v>
      </c>
      <c r="E27" s="21">
        <v>1800</v>
      </c>
      <c r="F27" s="20" t="str">
        <f>""</f>
        <v/>
      </c>
      <c r="G27" s="21">
        <v>0</v>
      </c>
      <c r="H27" s="22"/>
      <c r="I27" s="21">
        <v>415</v>
      </c>
      <c r="J27" s="23"/>
      <c r="K27" s="21">
        <v>365.5</v>
      </c>
      <c r="L27" s="20" t="str">
        <f>""</f>
        <v/>
      </c>
      <c r="M27" s="21">
        <v>600</v>
      </c>
      <c r="N27" s="20" t="str">
        <f>""</f>
        <v/>
      </c>
      <c r="O27" s="13"/>
    </row>
    <row r="28" spans="1:15" ht="374.4" customHeight="1">
      <c r="A28" s="15" t="s">
        <v>15</v>
      </c>
      <c r="B28" s="16" t="str">
        <f>"Ворошиловский"</f>
        <v>Ворошиловский</v>
      </c>
      <c r="C28" s="16" t="str">
        <f>"Сорокин Вячеслав Олегович"</f>
        <v>Сорокин Вячеслав Олегович</v>
      </c>
      <c r="D28" s="17"/>
      <c r="E28" s="17">
        <v>200</v>
      </c>
      <c r="F28" s="16" t="str">
        <f>"АО ""ИМПЕРИАЛ"""</f>
        <v>АО "ИМПЕРИАЛ"</v>
      </c>
      <c r="G28" s="17"/>
      <c r="H28" s="18"/>
      <c r="I28" s="17"/>
      <c r="J28" s="19" t="s">
        <v>13</v>
      </c>
      <c r="K28" s="17">
        <v>157.5</v>
      </c>
      <c r="L28" s="16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M28" s="17">
        <v>100</v>
      </c>
      <c r="N28" s="16" t="str">
        <f>"Возврат средств юридическому лицу, указавшему в платежном поручении недостоверные сведения"</f>
        <v>Возврат средств юридическому лицу, указавшему в платежном поручении недостоверные сведения</v>
      </c>
      <c r="O28" s="13"/>
    </row>
    <row r="29" spans="1:15" ht="374.4" customHeight="1">
      <c r="A29" s="15" t="s">
        <v>8</v>
      </c>
      <c r="B29" s="16" t="str">
        <f>""</f>
        <v/>
      </c>
      <c r="C29" s="16" t="str">
        <f>""</f>
        <v/>
      </c>
      <c r="D29" s="17"/>
      <c r="E29" s="17">
        <v>200</v>
      </c>
      <c r="F29" s="16" t="str">
        <f>"ООО ""ПТФ ""КАПИТАЛ-ГРУПП"""</f>
        <v>ООО "ПТФ "КАПИТАЛ-ГРУПП"</v>
      </c>
      <c r="G29" s="17"/>
      <c r="H29" s="18"/>
      <c r="I29" s="17"/>
      <c r="J29" s="19" t="s">
        <v>13</v>
      </c>
      <c r="K29" s="17">
        <v>117</v>
      </c>
      <c r="L29" s="16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M29" s="17"/>
      <c r="N29" s="16" t="str">
        <f>""</f>
        <v/>
      </c>
      <c r="O29" s="4"/>
    </row>
    <row r="30" spans="1:15" ht="374.4" customHeight="1">
      <c r="A30" s="15" t="s">
        <v>8</v>
      </c>
      <c r="B30" s="16" t="str">
        <f>""</f>
        <v/>
      </c>
      <c r="C30" s="16" t="str">
        <f>""</f>
        <v/>
      </c>
      <c r="D30" s="17"/>
      <c r="E30" s="17">
        <v>150</v>
      </c>
      <c r="F30" s="16" t="str">
        <f>"АО ""РИФ"""</f>
        <v>АО "РИФ"</v>
      </c>
      <c r="G30" s="17"/>
      <c r="H30" s="18"/>
      <c r="I30" s="17"/>
      <c r="J30" s="19" t="s">
        <v>13</v>
      </c>
      <c r="K30" s="17">
        <v>111</v>
      </c>
      <c r="L30" s="16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M30" s="17"/>
      <c r="N30" s="16" t="str">
        <f>""</f>
        <v/>
      </c>
      <c r="O30" s="4"/>
    </row>
    <row r="31" spans="1:15" ht="374.4" customHeight="1">
      <c r="A31" s="15" t="s">
        <v>8</v>
      </c>
      <c r="B31" s="16" t="str">
        <f>""</f>
        <v/>
      </c>
      <c r="C31" s="16" t="str">
        <f>""</f>
        <v/>
      </c>
      <c r="D31" s="17"/>
      <c r="E31" s="17">
        <v>150</v>
      </c>
      <c r="F31" s="16" t="str">
        <f>"АО ""СК""ПЕРЕСВЕТ"""</f>
        <v>АО "СК"ПЕРЕСВЕТ"</v>
      </c>
      <c r="G31" s="17"/>
      <c r="H31" s="18"/>
      <c r="I31" s="17"/>
      <c r="J31" s="19" t="s">
        <v>13</v>
      </c>
      <c r="K31" s="17">
        <v>95</v>
      </c>
      <c r="L31" s="16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M31" s="17"/>
      <c r="N31" s="16" t="str">
        <f>""</f>
        <v/>
      </c>
      <c r="O31" s="4"/>
    </row>
    <row r="32" spans="1:15" ht="172.8" customHeight="1">
      <c r="A32" s="15" t="s">
        <v>8</v>
      </c>
      <c r="B32" s="16" t="str">
        <f>""</f>
        <v/>
      </c>
      <c r="C32" s="16" t="str">
        <f>""</f>
        <v/>
      </c>
      <c r="D32" s="17"/>
      <c r="E32" s="17">
        <v>150</v>
      </c>
      <c r="F32" s="16" t="str">
        <f>"ООО ""РМК"""</f>
        <v>ООО "РМК"</v>
      </c>
      <c r="G32" s="17"/>
      <c r="H32" s="18"/>
      <c r="I32" s="17"/>
      <c r="J32" s="19" t="s">
        <v>16</v>
      </c>
      <c r="K32" s="17">
        <v>85.34</v>
      </c>
      <c r="L32" s="16" t="str">
        <f>"Иные расходы, непосредственно связанные с проведением избирательной кампании"</f>
        <v>Иные расходы, непосредственно связанные с проведением избирательной кампании</v>
      </c>
      <c r="M32" s="17"/>
      <c r="N32" s="16" t="str">
        <f>""</f>
        <v/>
      </c>
      <c r="O32" s="4"/>
    </row>
    <row r="33" spans="1:15" ht="374.4" customHeight="1">
      <c r="A33" s="15" t="s">
        <v>8</v>
      </c>
      <c r="B33" s="16" t="str">
        <f>""</f>
        <v/>
      </c>
      <c r="C33" s="16" t="str">
        <f>""</f>
        <v/>
      </c>
      <c r="D33" s="17"/>
      <c r="E33" s="17">
        <v>100</v>
      </c>
      <c r="F33" s="16" t="str">
        <f>"АО ""Восточный Донбасс"""</f>
        <v>АО "Восточный Донбасс"</v>
      </c>
      <c r="G33" s="17"/>
      <c r="H33" s="18"/>
      <c r="I33" s="17"/>
      <c r="J33" s="19" t="s">
        <v>13</v>
      </c>
      <c r="K33" s="17">
        <v>70</v>
      </c>
      <c r="L33" s="16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M33" s="17"/>
      <c r="N33" s="16" t="str">
        <f>""</f>
        <v/>
      </c>
      <c r="O33" s="4"/>
    </row>
    <row r="34" spans="1:15" ht="57.6" customHeight="1">
      <c r="A34" s="15" t="s">
        <v>8</v>
      </c>
      <c r="B34" s="16" t="str">
        <f>""</f>
        <v/>
      </c>
      <c r="C34" s="16" t="str">
        <f>""</f>
        <v/>
      </c>
      <c r="D34" s="17"/>
      <c r="E34" s="17">
        <v>200</v>
      </c>
      <c r="F34" s="16" t="str">
        <f>"АО ""СЕМИКАРАКОРСКОЕ АТП"""</f>
        <v>АО "СЕМИКАРАКОРСКОЕ АТП"</v>
      </c>
      <c r="G34" s="17"/>
      <c r="H34" s="18"/>
      <c r="I34" s="17"/>
      <c r="J34" s="19"/>
      <c r="K34" s="17"/>
      <c r="L34" s="16" t="str">
        <f>""</f>
        <v/>
      </c>
      <c r="M34" s="17"/>
      <c r="N34" s="16" t="str">
        <f>""</f>
        <v/>
      </c>
      <c r="O34" s="4"/>
    </row>
    <row r="35" spans="1:15" ht="43.2" customHeight="1">
      <c r="A35" s="15" t="s">
        <v>8</v>
      </c>
      <c r="B35" s="16" t="str">
        <f>""</f>
        <v/>
      </c>
      <c r="C35" s="16" t="str">
        <f>""</f>
        <v/>
      </c>
      <c r="D35" s="17"/>
      <c r="E35" s="17">
        <v>100</v>
      </c>
      <c r="F35" s="16" t="str">
        <f>"ООО  ""ТЭК НЕФТЬ"""</f>
        <v>ООО  "ТЭК НЕФТЬ"</v>
      </c>
      <c r="G35" s="17"/>
      <c r="H35" s="18"/>
      <c r="I35" s="17"/>
      <c r="J35" s="19"/>
      <c r="K35" s="17"/>
      <c r="L35" s="16" t="str">
        <f>""</f>
        <v/>
      </c>
      <c r="M35" s="17"/>
      <c r="N35" s="16" t="str">
        <f>""</f>
        <v/>
      </c>
      <c r="O35" s="13"/>
    </row>
    <row r="36" spans="1:15" ht="43.2" customHeight="1">
      <c r="A36" s="15" t="s">
        <v>8</v>
      </c>
      <c r="B36" s="16" t="str">
        <f>""</f>
        <v/>
      </c>
      <c r="C36" s="16" t="str">
        <f>""</f>
        <v/>
      </c>
      <c r="D36" s="17"/>
      <c r="E36" s="17">
        <v>50</v>
      </c>
      <c r="F36" s="16" t="str">
        <f>"ООО ""РОСТ-ИМПЭКС"""</f>
        <v>ООО "РОСТ-ИМПЭКС"</v>
      </c>
      <c r="G36" s="17"/>
      <c r="H36" s="18"/>
      <c r="I36" s="17"/>
      <c r="J36" s="19"/>
      <c r="K36" s="17"/>
      <c r="L36" s="16" t="str">
        <f>""</f>
        <v/>
      </c>
      <c r="M36" s="17"/>
      <c r="N36" s="16" t="str">
        <f>""</f>
        <v/>
      </c>
      <c r="O36" s="13"/>
    </row>
    <row r="37" spans="1:15" ht="28.8" customHeight="1">
      <c r="A37" s="14" t="s">
        <v>8</v>
      </c>
      <c r="B37" s="20" t="str">
        <f>""</f>
        <v/>
      </c>
      <c r="C37" s="20" t="str">
        <f>"Итого по кандидату"</f>
        <v>Итого по кандидату</v>
      </c>
      <c r="D37" s="21">
        <v>1300</v>
      </c>
      <c r="E37" s="21">
        <v>1300</v>
      </c>
      <c r="F37" s="20" t="str">
        <f>""</f>
        <v/>
      </c>
      <c r="G37" s="21">
        <v>0</v>
      </c>
      <c r="H37" s="22"/>
      <c r="I37" s="21">
        <v>787.42</v>
      </c>
      <c r="J37" s="23"/>
      <c r="K37" s="21">
        <v>635.84</v>
      </c>
      <c r="L37" s="20" t="str">
        <f>""</f>
        <v/>
      </c>
      <c r="M37" s="21">
        <v>100</v>
      </c>
      <c r="N37" s="20" t="str">
        <f>""</f>
        <v/>
      </c>
      <c r="O37" s="13"/>
    </row>
    <row r="38" spans="1:15" ht="57.6" customHeight="1">
      <c r="A38" s="14" t="s">
        <v>8</v>
      </c>
      <c r="B38" s="20" t="str">
        <f>""</f>
        <v/>
      </c>
      <c r="C38" s="20" t="str">
        <f>"Избирательный округ (Ворошиловский), всего"</f>
        <v>Избирательный округ (Ворошиловский), всего</v>
      </c>
      <c r="D38" s="21">
        <v>1300</v>
      </c>
      <c r="E38" s="21">
        <v>1300</v>
      </c>
      <c r="F38" s="20" t="str">
        <f>""</f>
        <v/>
      </c>
      <c r="G38" s="21">
        <v>0</v>
      </c>
      <c r="H38" s="22"/>
      <c r="I38" s="21">
        <v>787.42</v>
      </c>
      <c r="J38" s="23"/>
      <c r="K38" s="21">
        <v>635.84</v>
      </c>
      <c r="L38" s="20" t="str">
        <f>""</f>
        <v/>
      </c>
      <c r="M38" s="21">
        <v>100</v>
      </c>
      <c r="N38" s="20" t="str">
        <f>""</f>
        <v/>
      </c>
      <c r="O38" s="13"/>
    </row>
    <row r="39" spans="1:15" ht="288" customHeight="1">
      <c r="A39" s="15" t="s">
        <v>17</v>
      </c>
      <c r="B39" s="16" t="str">
        <f>"Ворошиловский"</f>
        <v>Ворошиловский</v>
      </c>
      <c r="C39" s="16" t="str">
        <f>"Давыдова Наталья Сергеевна"</f>
        <v>Давыдова Наталья Сергеевна</v>
      </c>
      <c r="D39" s="17"/>
      <c r="E39" s="17">
        <v>600</v>
      </c>
      <c r="F39" s="16" t="str">
        <f>"АО ""АТП №5"""</f>
        <v>АО "АТП №5"</v>
      </c>
      <c r="G39" s="17"/>
      <c r="H39" s="18"/>
      <c r="I39" s="17"/>
      <c r="J39" s="19" t="s">
        <v>16</v>
      </c>
      <c r="K39" s="17">
        <v>750</v>
      </c>
      <c r="L39" s="16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39" s="17"/>
      <c r="N39" s="16" t="str">
        <f>""</f>
        <v/>
      </c>
      <c r="O39" s="13"/>
    </row>
    <row r="40" spans="1:15" ht="288" customHeight="1">
      <c r="A40" s="15" t="s">
        <v>8</v>
      </c>
      <c r="B40" s="16" t="str">
        <f>""</f>
        <v/>
      </c>
      <c r="C40" s="16" t="str">
        <f>""</f>
        <v/>
      </c>
      <c r="D40" s="17"/>
      <c r="E40" s="17">
        <v>600</v>
      </c>
      <c r="F40" s="16" t="str">
        <f>"ООО ""АВТОКОЛОННА № 1559"""</f>
        <v>ООО "АВТОКОЛОННА № 1559"</v>
      </c>
      <c r="G40" s="17"/>
      <c r="H40" s="18"/>
      <c r="I40" s="17"/>
      <c r="J40" s="19" t="s">
        <v>18</v>
      </c>
      <c r="K40" s="17">
        <v>183.4</v>
      </c>
      <c r="L40" s="16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40" s="17"/>
      <c r="N40" s="16" t="str">
        <f>""</f>
        <v/>
      </c>
      <c r="O40" s="4"/>
    </row>
    <row r="41" spans="1:15" ht="374.4" customHeight="1">
      <c r="A41" s="15" t="s">
        <v>8</v>
      </c>
      <c r="B41" s="16" t="str">
        <f>""</f>
        <v/>
      </c>
      <c r="C41" s="16" t="str">
        <f>""</f>
        <v/>
      </c>
      <c r="D41" s="17"/>
      <c r="E41" s="17">
        <v>600</v>
      </c>
      <c r="F41" s="16" t="str">
        <f>"ООО ""АРПС"""</f>
        <v>ООО "АРПС"</v>
      </c>
      <c r="G41" s="17"/>
      <c r="H41" s="18"/>
      <c r="I41" s="17"/>
      <c r="J41" s="19" t="s">
        <v>13</v>
      </c>
      <c r="K41" s="17">
        <v>131.25</v>
      </c>
      <c r="L41" s="16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M41" s="17"/>
      <c r="N41" s="16" t="str">
        <f>""</f>
        <v/>
      </c>
      <c r="O41" s="4"/>
    </row>
    <row r="42" spans="1:15" ht="374.4" customHeight="1">
      <c r="A42" s="15" t="s">
        <v>8</v>
      </c>
      <c r="B42" s="16" t="str">
        <f>""</f>
        <v/>
      </c>
      <c r="C42" s="16" t="str">
        <f>""</f>
        <v/>
      </c>
      <c r="D42" s="17"/>
      <c r="E42" s="17">
        <v>200</v>
      </c>
      <c r="F42" s="16" t="str">
        <f>"ООО ""БАТАЙСКОЕ АТП-1"""</f>
        <v>ООО "БАТАЙСКОЕ АТП-1"</v>
      </c>
      <c r="G42" s="17"/>
      <c r="H42" s="18"/>
      <c r="I42" s="17"/>
      <c r="J42" s="19" t="s">
        <v>13</v>
      </c>
      <c r="K42" s="17">
        <v>117</v>
      </c>
      <c r="L42" s="16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M42" s="17"/>
      <c r="N42" s="16" t="str">
        <f>""</f>
        <v/>
      </c>
      <c r="O42" s="4"/>
    </row>
    <row r="43" spans="1:15" ht="374.4" customHeight="1">
      <c r="A43" s="15" t="s">
        <v>8</v>
      </c>
      <c r="B43" s="16" t="str">
        <f>""</f>
        <v/>
      </c>
      <c r="C43" s="16" t="str">
        <f>""</f>
        <v/>
      </c>
      <c r="D43" s="17"/>
      <c r="E43" s="17">
        <v>100</v>
      </c>
      <c r="F43" s="16" t="str">
        <f>"ООО ""АВТОКОЛОННА 1991"""</f>
        <v>ООО "АВТОКОЛОННА 1991"</v>
      </c>
      <c r="G43" s="17"/>
      <c r="H43" s="18"/>
      <c r="I43" s="17"/>
      <c r="J43" s="19" t="s">
        <v>13</v>
      </c>
      <c r="K43" s="17">
        <v>111</v>
      </c>
      <c r="L43" s="16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M43" s="17"/>
      <c r="N43" s="16" t="str">
        <f>""</f>
        <v/>
      </c>
      <c r="O43" s="4"/>
    </row>
    <row r="44" spans="1:15" ht="288" customHeight="1">
      <c r="A44" s="15" t="s">
        <v>8</v>
      </c>
      <c r="B44" s="16" t="str">
        <f>""</f>
        <v/>
      </c>
      <c r="C44" s="16" t="str">
        <f>""</f>
        <v/>
      </c>
      <c r="D44" s="17"/>
      <c r="E44" s="17">
        <v>100</v>
      </c>
      <c r="F44" s="16" t="str">
        <f>"ООО ""ПАССАЖИРГОРТРАНС"""</f>
        <v>ООО "ПАССАЖИРГОРТРАНС"</v>
      </c>
      <c r="G44" s="17"/>
      <c r="H44" s="18"/>
      <c r="I44" s="17"/>
      <c r="J44" s="19" t="s">
        <v>18</v>
      </c>
      <c r="K44" s="17">
        <v>56.2</v>
      </c>
      <c r="L44" s="16" t="str">
        <f>"Израсходовано на оплату других работ (услуг), выполненных юридическими лицами или гражданами РФ (работы и услуги, выполненные по договорам)"</f>
        <v>Израсходовано на оплату других работ (услуг), выполненных юридическими лицами или гражданами РФ (работы и услуги, выполненные по договорам)</v>
      </c>
      <c r="M44" s="17"/>
      <c r="N44" s="16" t="str">
        <f>""</f>
        <v/>
      </c>
      <c r="O44" s="4"/>
    </row>
    <row r="45" spans="1:15" ht="374.4" customHeight="1">
      <c r="A45" s="15" t="s">
        <v>8</v>
      </c>
      <c r="B45" s="16" t="str">
        <f>""</f>
        <v/>
      </c>
      <c r="C45" s="16" t="str">
        <f>""</f>
        <v/>
      </c>
      <c r="D45" s="17"/>
      <c r="E45" s="17"/>
      <c r="F45" s="16" t="str">
        <f>""</f>
        <v/>
      </c>
      <c r="G45" s="17"/>
      <c r="H45" s="18"/>
      <c r="I45" s="17"/>
      <c r="J45" s="19" t="s">
        <v>13</v>
      </c>
      <c r="K45" s="17">
        <v>55.5</v>
      </c>
      <c r="L45" s="16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M45" s="17"/>
      <c r="N45" s="16" t="str">
        <f>""</f>
        <v/>
      </c>
      <c r="O45" s="4"/>
    </row>
    <row r="46" spans="1:15" ht="374.4" customHeight="1">
      <c r="A46" s="15" t="s">
        <v>8</v>
      </c>
      <c r="B46" s="16" t="str">
        <f>""</f>
        <v/>
      </c>
      <c r="C46" s="16" t="str">
        <f>""</f>
        <v/>
      </c>
      <c r="D46" s="17"/>
      <c r="E46" s="17"/>
      <c r="F46" s="16" t="str">
        <f>""</f>
        <v/>
      </c>
      <c r="G46" s="17"/>
      <c r="H46" s="18"/>
      <c r="I46" s="17"/>
      <c r="J46" s="19" t="s">
        <v>13</v>
      </c>
      <c r="K46" s="17">
        <v>51</v>
      </c>
      <c r="L46" s="16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M46" s="17"/>
      <c r="N46" s="16" t="str">
        <f>""</f>
        <v/>
      </c>
      <c r="O46" s="4"/>
    </row>
    <row r="47" spans="1:15" ht="374.4" customHeight="1">
      <c r="A47" s="15" t="s">
        <v>8</v>
      </c>
      <c r="B47" s="16" t="str">
        <f>""</f>
        <v/>
      </c>
      <c r="C47" s="16" t="str">
        <f>""</f>
        <v/>
      </c>
      <c r="D47" s="17"/>
      <c r="E47" s="17"/>
      <c r="F47" s="16" t="str">
        <f>""</f>
        <v/>
      </c>
      <c r="G47" s="17"/>
      <c r="H47" s="18"/>
      <c r="I47" s="17"/>
      <c r="J47" s="19" t="s">
        <v>13</v>
      </c>
      <c r="K47" s="17">
        <v>51</v>
      </c>
      <c r="L47" s="16" t="str">
        <f>"Израсходовано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материалов"</f>
        <v>Израсходовано на предвыборную агитацию.Выпуск и распространение печатных материалов (листовки, плакаты, рекламные щиты и т.п.), изготовление и распространение аудиовизуальных и других информ. материалов</v>
      </c>
      <c r="M47" s="17"/>
      <c r="N47" s="16" t="str">
        <f>""</f>
        <v/>
      </c>
      <c r="O47" s="4"/>
    </row>
    <row r="48" spans="1:15" ht="28.8" customHeight="1">
      <c r="A48" s="14" t="s">
        <v>8</v>
      </c>
      <c r="B48" s="20" t="str">
        <f>""</f>
        <v/>
      </c>
      <c r="C48" s="20" t="str">
        <f>"Итого по кандидату"</f>
        <v>Итого по кандидату</v>
      </c>
      <c r="D48" s="21">
        <v>2679.2</v>
      </c>
      <c r="E48" s="21">
        <v>2200</v>
      </c>
      <c r="F48" s="20" t="str">
        <f>""</f>
        <v/>
      </c>
      <c r="G48" s="21">
        <v>0</v>
      </c>
      <c r="H48" s="22"/>
      <c r="I48" s="21">
        <v>1642.52</v>
      </c>
      <c r="J48" s="23"/>
      <c r="K48" s="21">
        <v>1506.35</v>
      </c>
      <c r="L48" s="20" t="str">
        <f>""</f>
        <v/>
      </c>
      <c r="M48" s="21">
        <v>0</v>
      </c>
      <c r="N48" s="20" t="str">
        <f>""</f>
        <v/>
      </c>
      <c r="O48" s="4"/>
    </row>
    <row r="49" spans="1:15" ht="57.6" customHeight="1">
      <c r="A49" s="14" t="s">
        <v>8</v>
      </c>
      <c r="B49" s="20" t="str">
        <f>""</f>
        <v/>
      </c>
      <c r="C49" s="20" t="str">
        <f>"Избирательный округ (Ворошиловский), всего"</f>
        <v>Избирательный округ (Ворошиловский), всего</v>
      </c>
      <c r="D49" s="21">
        <v>2679.2</v>
      </c>
      <c r="E49" s="21">
        <v>2200</v>
      </c>
      <c r="F49" s="20" t="str">
        <f>""</f>
        <v/>
      </c>
      <c r="G49" s="21">
        <v>0</v>
      </c>
      <c r="H49" s="22"/>
      <c r="I49" s="21">
        <v>1642.52</v>
      </c>
      <c r="J49" s="23"/>
      <c r="K49" s="21">
        <v>1506.35</v>
      </c>
      <c r="L49" s="20" t="str">
        <f>""</f>
        <v/>
      </c>
      <c r="M49" s="21">
        <v>0</v>
      </c>
      <c r="N49" s="20" t="str">
        <f>""</f>
        <v/>
      </c>
      <c r="O49" s="13"/>
    </row>
    <row r="50" spans="1:15" ht="28.8" customHeight="1">
      <c r="A50" s="14" t="s">
        <v>8</v>
      </c>
      <c r="B50" s="20" t="str">
        <f>""</f>
        <v/>
      </c>
      <c r="C50" s="20" t="str">
        <f>"Кандидаты, всего"</f>
        <v>Кандидаты, всего</v>
      </c>
      <c r="D50" s="21">
        <v>7329.2</v>
      </c>
      <c r="E50" s="21">
        <v>6850</v>
      </c>
      <c r="F50" s="20" t="str">
        <f>""</f>
        <v/>
      </c>
      <c r="G50" s="21">
        <v>0</v>
      </c>
      <c r="H50" s="22"/>
      <c r="I50" s="21">
        <v>4185.88</v>
      </c>
      <c r="J50" s="23"/>
      <c r="K50" s="21">
        <v>3608.02</v>
      </c>
      <c r="L50" s="20" t="str">
        <f>""</f>
        <v/>
      </c>
      <c r="M50" s="21">
        <v>700</v>
      </c>
      <c r="N50" s="20" t="str">
        <f>""</f>
        <v/>
      </c>
      <c r="O50" s="13"/>
    </row>
    <row r="51" spans="1:15">
      <c r="A51" s="14" t="s">
        <v>8</v>
      </c>
      <c r="B51" s="20" t="str">
        <f>""</f>
        <v/>
      </c>
      <c r="C51" s="20" t="str">
        <f>"Итого"</f>
        <v>Итого</v>
      </c>
      <c r="D51" s="21">
        <v>7329.2</v>
      </c>
      <c r="E51" s="21">
        <v>6850</v>
      </c>
      <c r="F51" s="20" t="str">
        <f>""</f>
        <v/>
      </c>
      <c r="G51" s="21">
        <v>0</v>
      </c>
      <c r="H51" s="22">
        <v>0</v>
      </c>
      <c r="I51" s="21">
        <v>4185.88</v>
      </c>
      <c r="J51" s="23"/>
      <c r="K51" s="21">
        <v>3608.02</v>
      </c>
      <c r="L51" s="20" t="str">
        <f>""</f>
        <v/>
      </c>
      <c r="M51" s="21">
        <v>700</v>
      </c>
      <c r="N51" s="20" t="str">
        <f>""</f>
        <v/>
      </c>
      <c r="O51" s="13"/>
    </row>
    <row r="52" spans="1:15">
      <c r="O52" s="13"/>
    </row>
  </sheetData>
  <mergeCells count="19">
    <mergeCell ref="I7:I9"/>
    <mergeCell ref="J7:L7"/>
    <mergeCell ref="M7:M9"/>
    <mergeCell ref="N7:N9"/>
    <mergeCell ref="E8:F8"/>
    <mergeCell ref="G8:H8"/>
    <mergeCell ref="J8:J9"/>
    <mergeCell ref="K8:K9"/>
    <mergeCell ref="L8:L9"/>
    <mergeCell ref="A2:N2"/>
    <mergeCell ref="A3:N3"/>
    <mergeCell ref="A6:A9"/>
    <mergeCell ref="B6:B9"/>
    <mergeCell ref="C6:C9"/>
    <mergeCell ref="D6:H6"/>
    <mergeCell ref="I6:L6"/>
    <mergeCell ref="M6:N6"/>
    <mergeCell ref="D7:D9"/>
    <mergeCell ref="E7:H7"/>
  </mergeCells>
  <pageMargins left="0.34722222222222221" right="0.1388888888888889" top="0.1388888888888889" bottom="0.1388888888888889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2025-08-01T10:41:47Z</dcterms:created>
  <dcterms:modified xsi:type="dcterms:W3CDTF">2025-08-01T10:42:11Z</dcterms:modified>
</cp:coreProperties>
</file>